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ate1904="1"/>
  <bookViews>
    <workbookView xWindow="0" yWindow="45" windowWidth="15960" windowHeight="11760" activeTab="3"/>
  </bookViews>
  <sheets>
    <sheet name="Строящиеся объекты, ЖК Флагман" sheetId="1" r:id="rId1"/>
    <sheet name="чистовая отделка" sheetId="2" r:id="rId2"/>
    <sheet name="Строящиеся объекты, Центр, ЖК В" sheetId="3" state="hidden" r:id="rId3"/>
    <sheet name="Строящиеся объекты в центре" sheetId="4" r:id="rId4"/>
    <sheet name="Лист2" sheetId="5" r:id="rId5"/>
  </sheets>
  <calcPr calcId="125725"/>
</workbook>
</file>

<file path=xl/calcChain.xml><?xml version="1.0" encoding="utf-8"?>
<calcChain xmlns="http://schemas.openxmlformats.org/spreadsheetml/2006/main">
  <c r="F56" i="1"/>
  <c r="F57"/>
  <c r="F58"/>
  <c r="F59"/>
  <c r="F60"/>
  <c r="F61"/>
  <c r="F62"/>
  <c r="F63"/>
  <c r="F55"/>
  <c r="G7"/>
  <c r="G8"/>
  <c r="G9"/>
  <c r="G10"/>
  <c r="G11"/>
  <c r="G12"/>
  <c r="G13"/>
  <c r="G15"/>
  <c r="H15" s="1"/>
  <c r="J15" s="1"/>
  <c r="I15" s="1"/>
  <c r="G16"/>
  <c r="H16" s="1"/>
  <c r="J16" s="1"/>
  <c r="I16" s="1"/>
  <c r="G17"/>
  <c r="H17" s="1"/>
  <c r="J17" s="1"/>
  <c r="I17" s="1"/>
  <c r="G18"/>
  <c r="H18" s="1"/>
  <c r="J18" s="1"/>
  <c r="I18" s="1"/>
  <c r="G19"/>
  <c r="H19" s="1"/>
  <c r="J19" s="1"/>
  <c r="I19" s="1"/>
  <c r="G20"/>
  <c r="G21"/>
  <c r="H21" s="1"/>
  <c r="J21" s="1"/>
  <c r="I21" s="1"/>
  <c r="G23"/>
  <c r="G24"/>
  <c r="G25"/>
  <c r="G26"/>
  <c r="G27"/>
  <c r="G28"/>
  <c r="G29"/>
  <c r="G30"/>
  <c r="G32"/>
  <c r="H32" s="1"/>
  <c r="J32" s="1"/>
  <c r="I32" s="1"/>
  <c r="G33"/>
  <c r="H33" s="1"/>
  <c r="J33" s="1"/>
  <c r="I33" s="1"/>
  <c r="G34"/>
  <c r="H34" s="1"/>
  <c r="J34" s="1"/>
  <c r="I34" s="1"/>
  <c r="G35"/>
  <c r="H35" s="1"/>
  <c r="J35" s="1"/>
  <c r="I35" s="1"/>
  <c r="G36"/>
  <c r="H36" s="1"/>
  <c r="J36" s="1"/>
  <c r="I36" s="1"/>
  <c r="G37"/>
  <c r="H37" s="1"/>
  <c r="J37" s="1"/>
  <c r="I37" s="1"/>
  <c r="G38"/>
  <c r="H38" s="1"/>
  <c r="J38" s="1"/>
  <c r="I38" s="1"/>
  <c r="G39"/>
  <c r="H39" s="1"/>
  <c r="J39" s="1"/>
  <c r="I39" s="1"/>
  <c r="F45"/>
  <c r="F46"/>
  <c r="F47"/>
  <c r="F48"/>
  <c r="F49"/>
  <c r="F50"/>
  <c r="F51"/>
  <c r="F52"/>
  <c r="F53"/>
  <c r="F67"/>
  <c r="F68"/>
  <c r="F69"/>
  <c r="F70"/>
  <c r="F71"/>
  <c r="F72"/>
  <c r="F73"/>
  <c r="F75"/>
  <c r="F76"/>
  <c r="F77"/>
  <c r="F78"/>
  <c r="F79"/>
  <c r="F80"/>
  <c r="F81"/>
  <c r="F83"/>
  <c r="F84"/>
  <c r="F85"/>
  <c r="F87"/>
  <c r="F88"/>
  <c r="F89"/>
  <c r="F90"/>
  <c r="F92"/>
  <c r="F93"/>
  <c r="F94"/>
  <c r="F95"/>
  <c r="F96"/>
  <c r="F97"/>
  <c r="F98"/>
  <c r="F100"/>
  <c r="F101"/>
  <c r="F102"/>
  <c r="F103"/>
  <c r="F104"/>
  <c r="F105"/>
  <c r="F106"/>
  <c r="F109"/>
  <c r="F110"/>
  <c r="F111"/>
  <c r="F112"/>
  <c r="F113"/>
  <c r="F114"/>
  <c r="F115"/>
  <c r="F116"/>
  <c r="F117"/>
  <c r="F119"/>
  <c r="F120"/>
  <c r="F121"/>
  <c r="F122"/>
  <c r="F123"/>
  <c r="F124"/>
  <c r="F125"/>
  <c r="F127"/>
  <c r="F128"/>
  <c r="F129"/>
  <c r="F130"/>
  <c r="F131"/>
  <c r="F132"/>
  <c r="F133"/>
  <c r="F137"/>
  <c r="F138"/>
  <c r="F139"/>
  <c r="F140"/>
  <c r="F141"/>
  <c r="F142"/>
  <c r="F143"/>
  <c r="F144"/>
  <c r="F145"/>
  <c r="F146"/>
  <c r="F147"/>
  <c r="F39"/>
  <c r="F38"/>
  <c r="F37"/>
  <c r="F36"/>
  <c r="F35"/>
  <c r="F34"/>
  <c r="F33"/>
  <c r="F32"/>
  <c r="F21"/>
  <c r="H20"/>
  <c r="J20" s="1"/>
  <c r="I20" s="1"/>
  <c r="F20"/>
  <c r="F19"/>
  <c r="F18"/>
  <c r="F17"/>
  <c r="F16"/>
  <c r="F15"/>
  <c r="F14" i="4"/>
  <c r="F15"/>
  <c r="F16"/>
  <c r="F17"/>
  <c r="F18"/>
  <c r="F19"/>
  <c r="F20"/>
  <c r="F21"/>
  <c r="F22"/>
  <c r="F23"/>
  <c r="F24"/>
  <c r="F13"/>
  <c r="F8"/>
  <c r="F9"/>
  <c r="F10"/>
  <c r="F7"/>
  <c r="E7"/>
  <c r="G7"/>
  <c r="I16"/>
  <c r="E16" s="1"/>
  <c r="I17"/>
  <c r="E17" s="1"/>
  <c r="I8"/>
  <c r="E8" s="1"/>
  <c r="I9"/>
  <c r="E9" s="1"/>
  <c r="I10"/>
  <c r="E10" s="1"/>
  <c r="I24"/>
  <c r="E24" s="1"/>
  <c r="I14"/>
  <c r="E14" s="1"/>
  <c r="I15"/>
  <c r="E15" s="1"/>
  <c r="I18"/>
  <c r="E18" s="1"/>
  <c r="I19"/>
  <c r="E19" s="1"/>
  <c r="I20"/>
  <c r="E20" s="1"/>
  <c r="I21"/>
  <c r="E21" s="1"/>
  <c r="I22"/>
  <c r="E22" s="1"/>
  <c r="I23"/>
  <c r="E23" s="1"/>
  <c r="I13"/>
  <c r="E13" s="1"/>
  <c r="D7" i="5"/>
  <c r="E6"/>
  <c r="D6"/>
  <c r="H7" i="4"/>
  <c r="G9" l="1"/>
  <c r="H9" s="1"/>
  <c r="G13"/>
  <c r="H13" s="1"/>
  <c r="G23"/>
  <c r="H23" s="1"/>
  <c r="G21"/>
  <c r="H21" s="1"/>
  <c r="G19"/>
  <c r="H19" s="1"/>
  <c r="G17"/>
  <c r="H17" s="1"/>
  <c r="G15"/>
  <c r="H15" s="1"/>
  <c r="G10"/>
  <c r="H10" s="1"/>
  <c r="G8"/>
  <c r="H8" s="1"/>
  <c r="G24"/>
  <c r="H24" s="1"/>
  <c r="G22"/>
  <c r="H22" s="1"/>
  <c r="G20"/>
  <c r="H20" s="1"/>
  <c r="G18"/>
  <c r="H18" s="1"/>
  <c r="G16"/>
  <c r="H16" s="1"/>
  <c r="G14"/>
  <c r="H14" s="1"/>
  <c r="H31" i="3"/>
  <c r="F31"/>
  <c r="E31"/>
  <c r="H30"/>
  <c r="E30"/>
  <c r="F30" s="1"/>
  <c r="H29"/>
  <c r="F29"/>
  <c r="E29"/>
  <c r="H28"/>
  <c r="E28"/>
  <c r="F28" s="1"/>
  <c r="H27"/>
  <c r="F27"/>
  <c r="E27"/>
  <c r="H26"/>
  <c r="E26"/>
  <c r="F26" s="1"/>
  <c r="H25"/>
  <c r="F25"/>
  <c r="E25"/>
  <c r="H24"/>
  <c r="E24"/>
  <c r="F24" s="1"/>
  <c r="H23"/>
  <c r="F23"/>
  <c r="E23"/>
  <c r="H22"/>
  <c r="E22"/>
  <c r="F22" s="1"/>
  <c r="H21"/>
  <c r="F21"/>
  <c r="E21"/>
  <c r="H20"/>
  <c r="E20"/>
  <c r="F20" s="1"/>
  <c r="H18"/>
  <c r="F18"/>
  <c r="E18"/>
  <c r="H17"/>
  <c r="E17"/>
  <c r="F17" s="1"/>
  <c r="H16"/>
  <c r="F16"/>
  <c r="E16"/>
  <c r="H15"/>
  <c r="E15"/>
  <c r="F15" s="1"/>
  <c r="H8"/>
  <c r="F8"/>
  <c r="E8"/>
  <c r="H7"/>
  <c r="E7"/>
  <c r="F7" s="1"/>
  <c r="H6"/>
  <c r="F6"/>
  <c r="E6"/>
  <c r="H5"/>
  <c r="E5"/>
  <c r="F5" s="1"/>
  <c r="G147" i="1"/>
  <c r="G146"/>
  <c r="G145"/>
  <c r="H145" s="1"/>
  <c r="J145" s="1"/>
  <c r="G144"/>
  <c r="G143"/>
  <c r="G142"/>
  <c r="G141"/>
  <c r="H141" s="1"/>
  <c r="J141" s="1"/>
  <c r="G140"/>
  <c r="G139"/>
  <c r="G138"/>
  <c r="G137"/>
  <c r="H137" s="1"/>
  <c r="J137" s="1"/>
  <c r="G133"/>
  <c r="I133" s="1"/>
  <c r="G132"/>
  <c r="I132" s="1"/>
  <c r="G131"/>
  <c r="I131" s="1"/>
  <c r="G130"/>
  <c r="I130" s="1"/>
  <c r="G129"/>
  <c r="G128"/>
  <c r="G127"/>
  <c r="G125"/>
  <c r="H125" s="1"/>
  <c r="J125" s="1"/>
  <c r="G124"/>
  <c r="G123"/>
  <c r="G122"/>
  <c r="G121"/>
  <c r="H121" s="1"/>
  <c r="J121" s="1"/>
  <c r="G120"/>
  <c r="G119"/>
  <c r="G117"/>
  <c r="I117" s="1"/>
  <c r="G116"/>
  <c r="I116" s="1"/>
  <c r="G115"/>
  <c r="G114"/>
  <c r="H114" s="1"/>
  <c r="J114" s="1"/>
  <c r="G113"/>
  <c r="G112"/>
  <c r="H112" s="1"/>
  <c r="J112" s="1"/>
  <c r="G111"/>
  <c r="G110"/>
  <c r="H110" s="1"/>
  <c r="J110" s="1"/>
  <c r="G109"/>
  <c r="G106"/>
  <c r="E62" i="2" s="1"/>
  <c r="F62" s="1"/>
  <c r="G105" i="1"/>
  <c r="E61" i="2" s="1"/>
  <c r="F61" s="1"/>
  <c r="G104" i="1"/>
  <c r="E60" i="2" s="1"/>
  <c r="F60" s="1"/>
  <c r="G103" i="1"/>
  <c r="E59" i="2" s="1"/>
  <c r="F59" s="1"/>
  <c r="G102" i="1"/>
  <c r="E58" i="2" s="1"/>
  <c r="F58" s="1"/>
  <c r="G101" i="1"/>
  <c r="E57" i="2" s="1"/>
  <c r="F57" s="1"/>
  <c r="G100" i="1"/>
  <c r="G98"/>
  <c r="E54" i="2" s="1"/>
  <c r="F54" s="1"/>
  <c r="G97" i="1"/>
  <c r="E53" i="2" s="1"/>
  <c r="F53" s="1"/>
  <c r="G96" i="1"/>
  <c r="E52" i="2" s="1"/>
  <c r="F52" s="1"/>
  <c r="G95" i="1"/>
  <c r="E51" i="2" s="1"/>
  <c r="F51" s="1"/>
  <c r="G94" i="1"/>
  <c r="E50" i="2" s="1"/>
  <c r="F50" s="1"/>
  <c r="G93" i="1"/>
  <c r="E49" i="2" s="1"/>
  <c r="F49" s="1"/>
  <c r="G92" i="1"/>
  <c r="E48" i="2" s="1"/>
  <c r="F48" s="1"/>
  <c r="G90" i="1"/>
  <c r="G89"/>
  <c r="G88"/>
  <c r="E44" i="2" s="1"/>
  <c r="G87" i="1"/>
  <c r="E43" i="2" s="1"/>
  <c r="G85" i="1"/>
  <c r="E41" i="2" s="1"/>
  <c r="G84" i="1"/>
  <c r="E40" i="2" s="1"/>
  <c r="F40" s="1"/>
  <c r="G83" i="1"/>
  <c r="E39" i="2" s="1"/>
  <c r="F39" s="1"/>
  <c r="G81" i="1"/>
  <c r="G80"/>
  <c r="G79"/>
  <c r="G78"/>
  <c r="H78" s="1"/>
  <c r="J78" s="1"/>
  <c r="G77"/>
  <c r="G76"/>
  <c r="G75"/>
  <c r="G73"/>
  <c r="I73" s="1"/>
  <c r="G72"/>
  <c r="G71"/>
  <c r="H71" s="1"/>
  <c r="J71" s="1"/>
  <c r="G70"/>
  <c r="G69"/>
  <c r="G68"/>
  <c r="G67"/>
  <c r="H67" s="1"/>
  <c r="J67" s="1"/>
  <c r="G53"/>
  <c r="G52"/>
  <c r="G51"/>
  <c r="G50"/>
  <c r="H50" s="1"/>
  <c r="J50" s="1"/>
  <c r="I50" s="1"/>
  <c r="G49"/>
  <c r="G48"/>
  <c r="G47"/>
  <c r="G46"/>
  <c r="H46" s="1"/>
  <c r="J46" s="1"/>
  <c r="I46" s="1"/>
  <c r="G45"/>
  <c r="F30"/>
  <c r="F29"/>
  <c r="F18" i="2"/>
  <c r="F28" i="1"/>
  <c r="F27"/>
  <c r="F26"/>
  <c r="F25"/>
  <c r="H24"/>
  <c r="J24" s="1"/>
  <c r="I24" s="1"/>
  <c r="F24"/>
  <c r="F23"/>
  <c r="H13"/>
  <c r="J13" s="1"/>
  <c r="I13" s="1"/>
  <c r="F13"/>
  <c r="H12"/>
  <c r="J12" s="1"/>
  <c r="I12" s="1"/>
  <c r="F12"/>
  <c r="H11"/>
  <c r="J11" s="1"/>
  <c r="I11" s="1"/>
  <c r="F11" i="2"/>
  <c r="G11" s="1"/>
  <c r="I11" s="1"/>
  <c r="H11" s="1"/>
  <c r="F11" i="1"/>
  <c r="F10" i="2"/>
  <c r="G10" s="1"/>
  <c r="I10" s="1"/>
  <c r="H10" s="1"/>
  <c r="F10" i="1"/>
  <c r="F9" i="2"/>
  <c r="G9" s="1"/>
  <c r="I9" s="1"/>
  <c r="H9" s="1"/>
  <c r="F9" i="1"/>
  <c r="F8" i="2"/>
  <c r="G8" s="1"/>
  <c r="I8" s="1"/>
  <c r="H8" s="1"/>
  <c r="F8" i="1"/>
  <c r="F7" i="2"/>
  <c r="G7" s="1"/>
  <c r="F7" i="1"/>
  <c r="H97" l="1"/>
  <c r="J97" s="1"/>
  <c r="H116"/>
  <c r="J116" s="1"/>
  <c r="H28"/>
  <c r="J28" s="1"/>
  <c r="I28" s="1"/>
  <c r="H88"/>
  <c r="J88" s="1"/>
  <c r="H106"/>
  <c r="J106" s="1"/>
  <c r="H7"/>
  <c r="H73"/>
  <c r="J73" s="1"/>
  <c r="H83"/>
  <c r="J83" s="1"/>
  <c r="H93"/>
  <c r="J93" s="1"/>
  <c r="H102"/>
  <c r="J102" s="1"/>
  <c r="H130"/>
  <c r="J130" s="1"/>
  <c r="G18" i="2"/>
  <c r="I18" s="1"/>
  <c r="H18" s="1"/>
  <c r="F15"/>
  <c r="G15" s="1"/>
  <c r="I15" s="1"/>
  <c r="H15" s="1"/>
  <c r="F16"/>
  <c r="G16" s="1"/>
  <c r="I16" s="1"/>
  <c r="H16" s="1"/>
  <c r="H29" i="1"/>
  <c r="J29" s="1"/>
  <c r="I29" s="1"/>
  <c r="F19" i="2"/>
  <c r="G19" s="1"/>
  <c r="I19" s="1"/>
  <c r="H19" s="1"/>
  <c r="H68" i="1"/>
  <c r="J68" s="1"/>
  <c r="E25" i="2"/>
  <c r="F25" s="1"/>
  <c r="F43"/>
  <c r="E26"/>
  <c r="F26" s="1"/>
  <c r="E29"/>
  <c r="F29" s="1"/>
  <c r="H75" i="1"/>
  <c r="J75" s="1"/>
  <c r="E31" i="2"/>
  <c r="F31" s="1"/>
  <c r="I76" i="1"/>
  <c r="E32" i="2"/>
  <c r="F32" s="1"/>
  <c r="I79" i="1"/>
  <c r="E35" i="2"/>
  <c r="F35" s="1"/>
  <c r="I80" i="1"/>
  <c r="E36" i="2"/>
  <c r="F36" s="1"/>
  <c r="H89" i="1"/>
  <c r="J89" s="1"/>
  <c r="E45" i="2"/>
  <c r="I90" i="1"/>
  <c r="E46" i="2"/>
  <c r="F46" s="1"/>
  <c r="I100" i="1"/>
  <c r="E56" i="2"/>
  <c r="F56" s="1"/>
  <c r="I138" i="1"/>
  <c r="E67" i="2"/>
  <c r="F67" s="1"/>
  <c r="I139" i="1"/>
  <c r="E68" i="2"/>
  <c r="F68" s="1"/>
  <c r="I142" i="1"/>
  <c r="E71" i="2"/>
  <c r="F71" s="1"/>
  <c r="I143" i="1"/>
  <c r="E72" i="2"/>
  <c r="F72" s="1"/>
  <c r="I146" i="1"/>
  <c r="E75" i="2"/>
  <c r="F75" s="1"/>
  <c r="I147" i="1"/>
  <c r="E76" i="2"/>
  <c r="F76" s="1"/>
  <c r="J7" i="1"/>
  <c r="I7" s="1"/>
  <c r="F13" i="2"/>
  <c r="G13" s="1"/>
  <c r="I13" s="1"/>
  <c r="H13" s="1"/>
  <c r="F14"/>
  <c r="G14" s="1"/>
  <c r="I14" s="1"/>
  <c r="H14" s="1"/>
  <c r="H27" i="1"/>
  <c r="J27" s="1"/>
  <c r="I27" s="1"/>
  <c r="F17" i="2"/>
  <c r="G17" s="1"/>
  <c r="I17" s="1"/>
  <c r="H17" s="1"/>
  <c r="F41"/>
  <c r="E24"/>
  <c r="F24" s="1"/>
  <c r="F44"/>
  <c r="E27"/>
  <c r="F27" s="1"/>
  <c r="F45"/>
  <c r="E28"/>
  <c r="F28" s="1"/>
  <c r="H77" i="1"/>
  <c r="J77" s="1"/>
  <c r="E33" i="2"/>
  <c r="F33" s="1"/>
  <c r="I78" i="1"/>
  <c r="E34" i="2"/>
  <c r="F34" s="1"/>
  <c r="I81" i="1"/>
  <c r="E37" i="2"/>
  <c r="F37" s="1"/>
  <c r="I137" i="1"/>
  <c r="E66" i="2"/>
  <c r="F66" s="1"/>
  <c r="I140" i="1"/>
  <c r="E69" i="2"/>
  <c r="F69" s="1"/>
  <c r="I141" i="1"/>
  <c r="E70" i="2"/>
  <c r="F70" s="1"/>
  <c r="I144" i="1"/>
  <c r="E73" i="2"/>
  <c r="F73" s="1"/>
  <c r="I145" i="1"/>
  <c r="E74" i="2"/>
  <c r="F74" s="1"/>
  <c r="H9" i="1"/>
  <c r="J9" s="1"/>
  <c r="I9" s="1"/>
  <c r="H26"/>
  <c r="J26" s="1"/>
  <c r="I26" s="1"/>
  <c r="H30"/>
  <c r="J30" s="1"/>
  <c r="I30" s="1"/>
  <c r="H48"/>
  <c r="J48" s="1"/>
  <c r="I48" s="1"/>
  <c r="H52"/>
  <c r="J52" s="1"/>
  <c r="I52" s="1"/>
  <c r="H69"/>
  <c r="J69" s="1"/>
  <c r="I72"/>
  <c r="H76"/>
  <c r="J76" s="1"/>
  <c r="H80"/>
  <c r="J80" s="1"/>
  <c r="H85"/>
  <c r="J85" s="1"/>
  <c r="H90"/>
  <c r="J90" s="1"/>
  <c r="H95"/>
  <c r="J95" s="1"/>
  <c r="H100"/>
  <c r="J100" s="1"/>
  <c r="H104"/>
  <c r="J104" s="1"/>
  <c r="H119"/>
  <c r="J119" s="1"/>
  <c r="H123"/>
  <c r="J123" s="1"/>
  <c r="H128"/>
  <c r="J128" s="1"/>
  <c r="H132"/>
  <c r="J132" s="1"/>
  <c r="H139"/>
  <c r="J139" s="1"/>
  <c r="H143"/>
  <c r="J143" s="1"/>
  <c r="H147"/>
  <c r="J147" s="1"/>
  <c r="I7" i="2"/>
  <c r="H7" s="1"/>
  <c r="I68" i="1"/>
  <c r="I70"/>
  <c r="I75"/>
  <c r="I77"/>
  <c r="I84"/>
  <c r="I87"/>
  <c r="I89"/>
  <c r="I94"/>
  <c r="I96"/>
  <c r="H8"/>
  <c r="J8" s="1"/>
  <c r="I8" s="1"/>
  <c r="H10"/>
  <c r="J10" s="1"/>
  <c r="I10" s="1"/>
  <c r="H23"/>
  <c r="J23" s="1"/>
  <c r="I23" s="1"/>
  <c r="H25"/>
  <c r="J25" s="1"/>
  <c r="I25" s="1"/>
  <c r="H45"/>
  <c r="J45" s="1"/>
  <c r="I45" s="1"/>
  <c r="H47"/>
  <c r="J47" s="1"/>
  <c r="I47" s="1"/>
  <c r="H49"/>
  <c r="J49" s="1"/>
  <c r="I49" s="1"/>
  <c r="H51"/>
  <c r="J51" s="1"/>
  <c r="I51" s="1"/>
  <c r="H53"/>
  <c r="J53" s="1"/>
  <c r="I53" s="1"/>
  <c r="I67"/>
  <c r="I69"/>
  <c r="H70"/>
  <c r="J70" s="1"/>
  <c r="I71"/>
  <c r="H72"/>
  <c r="J72" s="1"/>
  <c r="H79"/>
  <c r="J79" s="1"/>
  <c r="H81"/>
  <c r="J81" s="1"/>
  <c r="I83"/>
  <c r="H84"/>
  <c r="J84" s="1"/>
  <c r="I85"/>
  <c r="H87"/>
  <c r="J87" s="1"/>
  <c r="I88"/>
  <c r="H92"/>
  <c r="J92" s="1"/>
  <c r="I93"/>
  <c r="H94"/>
  <c r="J94" s="1"/>
  <c r="I95"/>
  <c r="H96"/>
  <c r="J96" s="1"/>
  <c r="I97"/>
  <c r="H98"/>
  <c r="J98" s="1"/>
  <c r="H101"/>
  <c r="J101" s="1"/>
  <c r="I102"/>
  <c r="H103"/>
  <c r="J103" s="1"/>
  <c r="I104"/>
  <c r="H105"/>
  <c r="J105" s="1"/>
  <c r="I106"/>
  <c r="H109"/>
  <c r="J109" s="1"/>
  <c r="I110"/>
  <c r="H111"/>
  <c r="J111" s="1"/>
  <c r="I112"/>
  <c r="H113"/>
  <c r="J113" s="1"/>
  <c r="I114"/>
  <c r="H115"/>
  <c r="J115" s="1"/>
  <c r="H117"/>
  <c r="J117" s="1"/>
  <c r="I119"/>
  <c r="H120"/>
  <c r="J120" s="1"/>
  <c r="I121"/>
  <c r="H122"/>
  <c r="J122" s="1"/>
  <c r="I123"/>
  <c r="H124"/>
  <c r="J124" s="1"/>
  <c r="I125"/>
  <c r="H127"/>
  <c r="J127" s="1"/>
  <c r="I128"/>
  <c r="H129"/>
  <c r="J129" s="1"/>
  <c r="H131"/>
  <c r="J131" s="1"/>
  <c r="H133"/>
  <c r="J133" s="1"/>
  <c r="H138"/>
  <c r="J138" s="1"/>
  <c r="H140"/>
  <c r="J140" s="1"/>
  <c r="H142"/>
  <c r="J142" s="1"/>
  <c r="H144"/>
  <c r="J144" s="1"/>
  <c r="H146"/>
  <c r="J146" s="1"/>
  <c r="I92"/>
  <c r="I98"/>
  <c r="I101"/>
  <c r="I103"/>
  <c r="I105"/>
  <c r="I109"/>
  <c r="I111"/>
  <c r="I113"/>
  <c r="I115"/>
  <c r="I120"/>
  <c r="I122"/>
  <c r="I124"/>
  <c r="I127"/>
  <c r="I129"/>
</calcChain>
</file>

<file path=xl/sharedStrings.xml><?xml version="1.0" encoding="utf-8"?>
<sst xmlns="http://schemas.openxmlformats.org/spreadsheetml/2006/main" count="324" uniqueCount="111">
  <si>
    <t xml:space="preserve">г. Киров, ул. Современная, д. 13 (16 этажей, 4 секции, каркасный дом )  </t>
  </si>
  <si>
    <t>срок сдачи                                     4 квартал 2017 года</t>
  </si>
  <si>
    <t>Площадь</t>
  </si>
  <si>
    <t>Этаж</t>
  </si>
  <si>
    <t>Стоимость</t>
  </si>
  <si>
    <t>Акция: Стоимость при 100% оплате и в ипотеку до 01.10.2017</t>
  </si>
  <si>
    <t>Стоимость при покупке            в ипотеку без первоначального взноса</t>
  </si>
  <si>
    <t>1, 2 cекции</t>
  </si>
  <si>
    <t>1 комнатные</t>
  </si>
  <si>
    <t>2 комнатные</t>
  </si>
  <si>
    <t>1-16</t>
  </si>
  <si>
    <t>2,3</t>
  </si>
  <si>
    <t>3 комнатные</t>
  </si>
  <si>
    <t>3 , 4 секция</t>
  </si>
  <si>
    <t xml:space="preserve">г. Киров, ул.Широтная, д. 8 (16 этажей, 2 секции, каркасный дом )  </t>
  </si>
  <si>
    <t>срок сдачи                                     2 квартал 2018 года</t>
  </si>
  <si>
    <t xml:space="preserve">г. Киров, ул.Широтная, д. 1 (10 этажей, 6 секций, кирпичный дом )  </t>
  </si>
  <si>
    <t>Секция 1, срок сдачи                                       2 квартал 2018 года</t>
  </si>
  <si>
    <t>4</t>
  </si>
  <si>
    <t>1-3</t>
  </si>
  <si>
    <t>Секция 2, срок сдачи                                     4 квартал 2018 года</t>
  </si>
  <si>
    <t>1-10</t>
  </si>
  <si>
    <t>1</t>
  </si>
  <si>
    <t>2-10</t>
  </si>
  <si>
    <t>Секция 3, срок сдачи                                      4 квартал 2018 года</t>
  </si>
  <si>
    <t>Секция 4, срок сдачи                                     2 квартал 2018 года</t>
  </si>
  <si>
    <t>Секция 5, срок сдачи                                     2 квартал 2018 года</t>
  </si>
  <si>
    <t>Секция 6, срок сдачи                                     2 квартал 2018 года</t>
  </si>
  <si>
    <t xml:space="preserve">г. Киров,Агрономическая, д. 2 (16 этажей, 3 секции, каркасный дом )  </t>
  </si>
  <si>
    <t>5 cекция - сдача  3 квартал 2018 года</t>
  </si>
  <si>
    <t>6 cекция - сдача  3 квартал 2018 года</t>
  </si>
  <si>
    <t>7 cекция - сдача  2 квартал 2018 года</t>
  </si>
  <si>
    <t>г. Киров,Агрономическая, д. 9 (16 этажей, 1 секция, каркасный дом )  сдача 1 квартал 2018</t>
  </si>
  <si>
    <t>срок сдачи 2 квартал 2018 года</t>
  </si>
  <si>
    <t xml:space="preserve">Стоимость </t>
  </si>
  <si>
    <t>срок сдачи                                       2 квартал 2018 года</t>
  </si>
  <si>
    <t>срок сдачи                                     4 квартал 2018 года</t>
  </si>
  <si>
    <t>срок сдачи                                      4 квартал 2018 года</t>
  </si>
  <si>
    <t>Центр</t>
  </si>
  <si>
    <t xml:space="preserve">г. Киров, Ленина, д. 31 (15 этажей, 1 секция, каркасно-монолитный дом, облицовка фасада - керамогранит) </t>
  </si>
  <si>
    <t>ЖК Вознесенский</t>
  </si>
  <si>
    <t>срок сдачи 4 квартал 2017 года</t>
  </si>
  <si>
    <t xml:space="preserve">Стоимость в рассрочку       </t>
  </si>
  <si>
    <t>Стоимость  при 100 % оплате , ипотеке</t>
  </si>
  <si>
    <t>Квартиры в черновой отделке</t>
  </si>
  <si>
    <t>3,4</t>
  </si>
  <si>
    <t>9</t>
  </si>
  <si>
    <t>Парковочное место</t>
  </si>
  <si>
    <t xml:space="preserve">г. Киров, Красноармейская, д. 82а (16 этажей, 1 секции, кирпичный дом, облицовка фасада - керамогранит) </t>
  </si>
  <si>
    <t>срок сдачи 3 квартал 2017 года</t>
  </si>
  <si>
    <t>Акция до 01.10.2017 Стоимость при 100% оплате или в ипотеку</t>
  </si>
  <si>
    <t>Секция 1 (5 этажей)</t>
  </si>
  <si>
    <t>3,4,5,</t>
  </si>
  <si>
    <t>секция 2 (16 этажей)</t>
  </si>
  <si>
    <t>1,2,4,7-9</t>
  </si>
  <si>
    <t>1,2,3,4-7,10-16</t>
  </si>
  <si>
    <t>1,2</t>
  </si>
  <si>
    <t>7-10,13</t>
  </si>
  <si>
    <t>1-4</t>
  </si>
  <si>
    <t>5,6,15,16</t>
  </si>
  <si>
    <t>1-11, 13-16</t>
  </si>
  <si>
    <t>срок сдачи                                     3 квартал 2017 года</t>
  </si>
  <si>
    <t>1 секция</t>
  </si>
  <si>
    <t>Секция 2, 16 этажей</t>
  </si>
  <si>
    <t>Прайс. Строящиеся объекты. Центр</t>
  </si>
  <si>
    <t>Акция!                     Стоимость при 100% оплате и в ипотеку до 01.10.2017</t>
  </si>
  <si>
    <t>Акция!                     Стоимость квартиры при 100 % оплате до 01.10.2017</t>
  </si>
  <si>
    <t>Стоимость при покупке в ипотеку без первоначального взноса</t>
  </si>
  <si>
    <t xml:space="preserve">Стоимость квартиры в ипотеку со ставкой от 8,5% </t>
  </si>
  <si>
    <t>Прайс. Квартиры с чистовой отделкой</t>
  </si>
  <si>
    <t>Прайс. Строящиеся объекты</t>
  </si>
  <si>
    <t xml:space="preserve"> 2 секция</t>
  </si>
  <si>
    <t>4-5, 7-16</t>
  </si>
  <si>
    <t>1, 6, 10-16</t>
  </si>
  <si>
    <t>1-5, 7-12, 14,16</t>
  </si>
  <si>
    <t>1-2, 4-6, 9-16</t>
  </si>
  <si>
    <t>1-2,4-12,14,16</t>
  </si>
  <si>
    <t>1-10,12-16</t>
  </si>
  <si>
    <t>1-3,5,11-16</t>
  </si>
  <si>
    <t>1-2,4,8-12</t>
  </si>
  <si>
    <t>3 секция</t>
  </si>
  <si>
    <t>4 секция</t>
  </si>
  <si>
    <t>2-3,5-6,8-16</t>
  </si>
  <si>
    <t>1,3,9-10,14-15</t>
  </si>
  <si>
    <t>1,2,4,7,9,11,13,15-16</t>
  </si>
  <si>
    <t>1,3-8,10,12-16</t>
  </si>
  <si>
    <t>1,2,4,8,10,13-14,16</t>
  </si>
  <si>
    <t>2-4,6,11-16</t>
  </si>
  <si>
    <t>3,10-16</t>
  </si>
  <si>
    <t>1-2,4,7-12,15</t>
  </si>
  <si>
    <t>1,3,7-8,11-12,15-16</t>
  </si>
  <si>
    <t>2-4,9,11,13-16</t>
  </si>
  <si>
    <t>8 секция</t>
  </si>
  <si>
    <r>
      <t>7-10</t>
    </r>
    <r>
      <rPr>
        <sz val="11"/>
        <color theme="0"/>
        <rFont val="Arial"/>
        <family val="2"/>
        <charset val="204"/>
      </rPr>
      <t>м</t>
    </r>
  </si>
  <si>
    <t>1-5,8-10</t>
  </si>
  <si>
    <t>1-7,9-10</t>
  </si>
  <si>
    <t>5-8,10</t>
  </si>
  <si>
    <t>1-3,6-10</t>
  </si>
  <si>
    <t>1-2,4-1</t>
  </si>
  <si>
    <r>
      <t>6,10</t>
    </r>
    <r>
      <rPr>
        <sz val="11"/>
        <color theme="0"/>
        <rFont val="Arial"/>
        <family val="2"/>
        <charset val="204"/>
      </rPr>
      <t>м</t>
    </r>
  </si>
  <si>
    <t>1-2,4-10</t>
  </si>
  <si>
    <t>1,3,4,5,</t>
  </si>
  <si>
    <t>1,2,3,4-7,10-11, 13-16</t>
  </si>
  <si>
    <t>1-5</t>
  </si>
  <si>
    <t>1-12</t>
  </si>
  <si>
    <t>1-4,6-16</t>
  </si>
  <si>
    <t>1-2,4</t>
  </si>
  <si>
    <t>5,15,16</t>
  </si>
  <si>
    <t>1-3,4-6,8-11, 13-16</t>
  </si>
  <si>
    <t>2 секция</t>
  </si>
  <si>
    <t>9 cекция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</si>
</sst>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m&quot;-&quot;yy"/>
    <numFmt numFmtId="166" formatCode="m\-yy"/>
  </numFmts>
  <fonts count="17">
    <font>
      <sz val="10"/>
      <color indexed="8"/>
      <name val="Helvetica"/>
    </font>
    <font>
      <b/>
      <sz val="11"/>
      <color indexed="8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8"/>
      <name val="Helvetica"/>
    </font>
    <font>
      <b/>
      <sz val="7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0"/>
      <color indexed="8"/>
      <name val="Calibri"/>
      <family val="2"/>
      <charset val="204"/>
    </font>
    <font>
      <sz val="20"/>
      <color indexed="8"/>
      <name val="Helvetica"/>
      <charset val="204"/>
    </font>
    <font>
      <b/>
      <sz val="11"/>
      <name val="Arial"/>
      <family val="2"/>
      <charset val="204"/>
    </font>
    <font>
      <b/>
      <sz val="7"/>
      <name val="Arial"/>
      <family val="2"/>
      <charset val="204"/>
    </font>
    <font>
      <sz val="11"/>
      <name val="Arial"/>
      <family val="2"/>
      <charset val="204"/>
    </font>
    <font>
      <b/>
      <sz val="8"/>
      <name val="Arial"/>
      <family val="2"/>
      <charset val="204"/>
    </font>
    <font>
      <sz val="10"/>
      <name val="Helvetica"/>
    </font>
    <font>
      <sz val="20"/>
      <color indexed="8"/>
      <name val="Helvetica"/>
    </font>
    <font>
      <sz val="11"/>
      <color theme="0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2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5"/>
      </left>
      <right/>
      <top style="thin">
        <color indexed="8"/>
      </top>
      <bottom style="thin">
        <color indexed="12"/>
      </bottom>
      <diagonal/>
    </border>
    <border>
      <left/>
      <right/>
      <top style="thin">
        <color indexed="8"/>
      </top>
      <bottom style="thin">
        <color indexed="12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12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5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15"/>
      </top>
      <bottom style="thin">
        <color indexed="15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15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5"/>
      </top>
      <bottom style="thin">
        <color indexed="15"/>
      </bottom>
      <diagonal/>
    </border>
    <border>
      <left style="medium">
        <color indexed="8"/>
      </left>
      <right style="medium">
        <color indexed="8"/>
      </right>
      <top style="thin">
        <color indexed="15"/>
      </top>
      <bottom/>
      <diagonal/>
    </border>
    <border>
      <left style="medium">
        <color indexed="8"/>
      </left>
      <right style="thin">
        <color indexed="8"/>
      </right>
      <top style="thin">
        <color indexed="15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15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15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2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1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210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top" wrapText="1"/>
    </xf>
    <xf numFmtId="0" fontId="0" fillId="3" borderId="3" xfId="0" applyFont="1" applyFill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vertical="top" wrapText="1"/>
    </xf>
    <xf numFmtId="0" fontId="0" fillId="3" borderId="6" xfId="0" applyFont="1" applyFill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vertical="top" wrapText="1"/>
    </xf>
    <xf numFmtId="164" fontId="6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vertical="center"/>
    </xf>
    <xf numFmtId="4" fontId="6" fillId="3" borderId="1" xfId="0" applyNumberFormat="1" applyFont="1" applyFill="1" applyBorder="1" applyAlignment="1">
      <alignment horizontal="center" vertical="center"/>
    </xf>
    <xf numFmtId="166" fontId="6" fillId="3" borderId="1" xfId="0" applyNumberFormat="1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vertical="top" wrapText="1"/>
    </xf>
    <xf numFmtId="0" fontId="0" fillId="3" borderId="12" xfId="0" applyFont="1" applyFill="1" applyBorder="1" applyAlignment="1">
      <alignment vertical="center"/>
    </xf>
    <xf numFmtId="0" fontId="0" fillId="3" borderId="8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0" fillId="3" borderId="13" xfId="0" applyFont="1" applyFill="1" applyBorder="1" applyAlignment="1">
      <alignment vertical="top" wrapText="1"/>
    </xf>
    <xf numFmtId="0" fontId="0" fillId="3" borderId="14" xfId="0" applyFont="1" applyFill="1" applyBorder="1" applyAlignment="1">
      <alignment vertical="center"/>
    </xf>
    <xf numFmtId="0" fontId="0" fillId="3" borderId="15" xfId="0" applyFont="1" applyFill="1" applyBorder="1" applyAlignment="1">
      <alignment vertical="top" wrapText="1"/>
    </xf>
    <xf numFmtId="0" fontId="0" fillId="3" borderId="16" xfId="0" applyFont="1" applyFill="1" applyBorder="1" applyAlignment="1">
      <alignment vertical="top" wrapText="1"/>
    </xf>
    <xf numFmtId="0" fontId="0" fillId="3" borderId="17" xfId="0" applyFont="1" applyFill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1" fillId="6" borderId="24" xfId="0" applyNumberFormat="1" applyFont="1" applyFill="1" applyBorder="1" applyAlignment="1">
      <alignment horizontal="center" vertical="center" wrapText="1"/>
    </xf>
    <xf numFmtId="49" fontId="1" fillId="7" borderId="25" xfId="0" applyNumberFormat="1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vertical="top" wrapText="1"/>
    </xf>
    <xf numFmtId="0" fontId="3" fillId="7" borderId="27" xfId="0" applyFont="1" applyFill="1" applyBorder="1" applyAlignment="1">
      <alignment vertical="top" wrapText="1"/>
    </xf>
    <xf numFmtId="49" fontId="1" fillId="8" borderId="29" xfId="0" applyNumberFormat="1" applyFont="1" applyFill="1" applyBorder="1" applyAlignment="1">
      <alignment horizontal="center" vertical="center" wrapText="1"/>
    </xf>
    <xf numFmtId="0" fontId="4" fillId="8" borderId="31" xfId="0" applyFont="1" applyFill="1" applyBorder="1" applyAlignment="1">
      <alignment horizontal="center" vertical="center" wrapText="1"/>
    </xf>
    <xf numFmtId="49" fontId="3" fillId="3" borderId="32" xfId="0" applyNumberFormat="1" applyFont="1" applyFill="1" applyBorder="1" applyAlignment="1">
      <alignment vertical="top" wrapText="1"/>
    </xf>
    <xf numFmtId="0" fontId="6" fillId="3" borderId="33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vertical="center"/>
    </xf>
    <xf numFmtId="49" fontId="1" fillId="3" borderId="36" xfId="0" applyNumberFormat="1" applyFont="1" applyFill="1" applyBorder="1" applyAlignment="1">
      <alignment horizontal="center" vertical="center" wrapText="1"/>
    </xf>
    <xf numFmtId="49" fontId="1" fillId="3" borderId="38" xfId="0" applyNumberFormat="1" applyFont="1" applyFill="1" applyBorder="1" applyAlignment="1">
      <alignment horizontal="center" vertical="center" wrapText="1"/>
    </xf>
    <xf numFmtId="4" fontId="6" fillId="3" borderId="39" xfId="0" applyNumberFormat="1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3" fontId="6" fillId="3" borderId="39" xfId="0" applyNumberFormat="1" applyFont="1" applyFill="1" applyBorder="1" applyAlignment="1">
      <alignment vertical="center"/>
    </xf>
    <xf numFmtId="0" fontId="0" fillId="7" borderId="26" xfId="0" applyFont="1" applyFill="1" applyBorder="1" applyAlignment="1">
      <alignment vertical="top" wrapText="1"/>
    </xf>
    <xf numFmtId="0" fontId="0" fillId="7" borderId="27" xfId="0" applyFont="1" applyFill="1" applyBorder="1" applyAlignment="1">
      <alignment vertical="top" wrapText="1"/>
    </xf>
    <xf numFmtId="49" fontId="3" fillId="3" borderId="40" xfId="0" applyNumberFormat="1" applyFont="1" applyFill="1" applyBorder="1" applyAlignment="1">
      <alignment vertical="top" wrapText="1"/>
    </xf>
    <xf numFmtId="49" fontId="1" fillId="3" borderId="24" xfId="0" applyNumberFormat="1" applyFont="1" applyFill="1" applyBorder="1" applyAlignment="1">
      <alignment horizontal="center" vertical="center" wrapText="1"/>
    </xf>
    <xf numFmtId="4" fontId="6" fillId="3" borderId="41" xfId="0" applyNumberFormat="1" applyFont="1" applyFill="1" applyBorder="1" applyAlignment="1">
      <alignment horizontal="center" vertical="center"/>
    </xf>
    <xf numFmtId="49" fontId="1" fillId="3" borderId="42" xfId="0" applyNumberFormat="1" applyFont="1" applyFill="1" applyBorder="1" applyAlignment="1">
      <alignment horizontal="center" vertical="center" wrapText="1"/>
    </xf>
    <xf numFmtId="49" fontId="1" fillId="3" borderId="40" xfId="0" applyNumberFormat="1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vertical="center"/>
    </xf>
    <xf numFmtId="3" fontId="6" fillId="3" borderId="12" xfId="0" applyNumberFormat="1" applyFont="1" applyFill="1" applyBorder="1" applyAlignment="1">
      <alignment horizontal="center" vertical="center"/>
    </xf>
    <xf numFmtId="49" fontId="1" fillId="2" borderId="46" xfId="0" applyNumberFormat="1" applyFont="1" applyFill="1" applyBorder="1" applyAlignment="1">
      <alignment horizontal="center" vertical="center" wrapText="1"/>
    </xf>
    <xf numFmtId="49" fontId="1" fillId="3" borderId="46" xfId="0" applyNumberFormat="1" applyFont="1" applyFill="1" applyBorder="1" applyAlignment="1">
      <alignment horizontal="center" vertical="center" wrapText="1"/>
    </xf>
    <xf numFmtId="4" fontId="6" fillId="3" borderId="46" xfId="0" applyNumberFormat="1" applyFont="1" applyFill="1" applyBorder="1" applyAlignment="1">
      <alignment horizontal="center" vertical="center"/>
    </xf>
    <xf numFmtId="49" fontId="6" fillId="3" borderId="46" xfId="0" applyNumberFormat="1" applyFont="1" applyFill="1" applyBorder="1" applyAlignment="1">
      <alignment horizontal="center" vertical="center"/>
    </xf>
    <xf numFmtId="3" fontId="6" fillId="3" borderId="46" xfId="0" applyNumberFormat="1" applyFont="1" applyFill="1" applyBorder="1" applyAlignment="1">
      <alignment horizontal="center" vertical="center"/>
    </xf>
    <xf numFmtId="164" fontId="6" fillId="3" borderId="46" xfId="0" applyNumberFormat="1" applyFont="1" applyFill="1" applyBorder="1" applyAlignment="1">
      <alignment horizontal="center" vertical="center"/>
    </xf>
    <xf numFmtId="4" fontId="5" fillId="3" borderId="46" xfId="0" applyNumberFormat="1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3" fontId="5" fillId="3" borderId="46" xfId="0" applyNumberFormat="1" applyFont="1" applyFill="1" applyBorder="1" applyAlignment="1">
      <alignment vertical="center"/>
    </xf>
    <xf numFmtId="165" fontId="6" fillId="3" borderId="46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vertical="top" wrapText="1"/>
    </xf>
    <xf numFmtId="3" fontId="0" fillId="0" borderId="46" xfId="0" applyNumberFormat="1" applyFont="1" applyBorder="1" applyAlignment="1">
      <alignment vertical="top" wrapText="1"/>
    </xf>
    <xf numFmtId="0" fontId="0" fillId="0" borderId="46" xfId="0" applyFont="1" applyBorder="1" applyAlignment="1">
      <alignment vertical="top" wrapText="1"/>
    </xf>
    <xf numFmtId="3" fontId="0" fillId="0" borderId="46" xfId="0" applyNumberFormat="1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3" fontId="12" fillId="9" borderId="1" xfId="0" applyNumberFormat="1" applyFont="1" applyFill="1" applyBorder="1" applyAlignment="1">
      <alignment horizontal="center" vertical="center"/>
    </xf>
    <xf numFmtId="1" fontId="12" fillId="9" borderId="1" xfId="0" applyNumberFormat="1" applyFont="1" applyFill="1" applyBorder="1" applyAlignment="1">
      <alignment horizontal="center" vertical="center"/>
    </xf>
    <xf numFmtId="3" fontId="12" fillId="9" borderId="1" xfId="0" applyNumberFormat="1" applyFont="1" applyFill="1" applyBorder="1" applyAlignment="1">
      <alignment horizontal="center" vertical="center" wrapText="1"/>
    </xf>
    <xf numFmtId="0" fontId="14" fillId="9" borderId="0" xfId="0" applyNumberFormat="1" applyFont="1" applyFill="1" applyAlignment="1">
      <alignment vertical="top" wrapText="1"/>
    </xf>
    <xf numFmtId="3" fontId="12" fillId="10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2" borderId="46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vertical="center"/>
    </xf>
    <xf numFmtId="4" fontId="5" fillId="3" borderId="21" xfId="0" applyNumberFormat="1" applyFont="1" applyFill="1" applyBorder="1" applyAlignment="1">
      <alignment vertical="center"/>
    </xf>
    <xf numFmtId="4" fontId="5" fillId="3" borderId="14" xfId="0" applyNumberFormat="1" applyFont="1" applyFill="1" applyBorder="1" applyAlignment="1">
      <alignment vertical="center"/>
    </xf>
    <xf numFmtId="165" fontId="6" fillId="3" borderId="20" xfId="0" applyNumberFormat="1" applyFont="1" applyFill="1" applyBorder="1" applyAlignment="1">
      <alignment horizontal="center" vertical="center"/>
    </xf>
    <xf numFmtId="165" fontId="6" fillId="3" borderId="20" xfId="0" applyNumberFormat="1" applyFont="1" applyFill="1" applyBorder="1" applyAlignment="1">
      <alignment horizontal="center" vertical="center" wrapText="1"/>
    </xf>
    <xf numFmtId="49" fontId="6" fillId="3" borderId="4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top" wrapText="1"/>
    </xf>
    <xf numFmtId="49" fontId="1" fillId="4" borderId="12" xfId="0" applyNumberFormat="1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49" fontId="10" fillId="9" borderId="1" xfId="0" applyNumberFormat="1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49" fontId="1" fillId="4" borderId="19" xfId="0" applyNumberFormat="1" applyFont="1" applyFill="1" applyBorder="1" applyAlignment="1">
      <alignment horizontal="center" vertical="center" wrapText="1"/>
    </xf>
    <xf numFmtId="49" fontId="1" fillId="4" borderId="48" xfId="0" applyNumberFormat="1" applyFont="1" applyFill="1" applyBorder="1" applyAlignment="1">
      <alignment horizontal="center" vertical="center" wrapText="1"/>
    </xf>
    <xf numFmtId="49" fontId="1" fillId="4" borderId="20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49" fontId="1" fillId="4" borderId="8" xfId="0" applyNumberFormat="1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9" fontId="11" fillId="9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/>
    </xf>
    <xf numFmtId="0" fontId="14" fillId="9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center" wrapText="1"/>
    </xf>
    <xf numFmtId="49" fontId="1" fillId="4" borderId="19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top" wrapText="1"/>
    </xf>
    <xf numFmtId="0" fontId="0" fillId="3" borderId="1" xfId="0" applyFont="1" applyFill="1" applyBorder="1" applyAlignment="1">
      <alignment vertical="top" wrapText="1"/>
    </xf>
    <xf numFmtId="0" fontId="15" fillId="0" borderId="13" xfId="0" applyNumberFormat="1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49" fontId="4" fillId="4" borderId="1" xfId="0" applyNumberFormat="1" applyFont="1" applyFill="1" applyBorder="1" applyAlignment="1">
      <alignment horizontal="center" vertical="center"/>
    </xf>
    <xf numFmtId="49" fontId="1" fillId="3" borderId="19" xfId="0" applyNumberFormat="1" applyFont="1" applyFill="1" applyBorder="1" applyAlignment="1">
      <alignment horizontal="center" vertical="center" wrapText="1"/>
    </xf>
    <xf numFmtId="49" fontId="1" fillId="3" borderId="20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9" fontId="1" fillId="4" borderId="46" xfId="0" applyNumberFormat="1" applyFont="1" applyFill="1" applyBorder="1" applyAlignment="1">
      <alignment horizontal="center" vertical="center" wrapText="1"/>
    </xf>
    <xf numFmtId="0" fontId="0" fillId="3" borderId="46" xfId="0" applyFont="1" applyFill="1" applyBorder="1" applyAlignment="1">
      <alignment vertical="top" wrapText="1"/>
    </xf>
    <xf numFmtId="49" fontId="1" fillId="3" borderId="24" xfId="0" applyNumberFormat="1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vertical="top" wrapText="1"/>
    </xf>
    <xf numFmtId="49" fontId="1" fillId="8" borderId="24" xfId="0" applyNumberFormat="1" applyFont="1" applyFill="1" applyBorder="1" applyAlignment="1">
      <alignment horizontal="center" vertical="center"/>
    </xf>
    <xf numFmtId="49" fontId="4" fillId="8" borderId="24" xfId="0" applyNumberFormat="1" applyFont="1" applyFill="1" applyBorder="1" applyAlignment="1">
      <alignment horizontal="center" vertical="center"/>
    </xf>
    <xf numFmtId="49" fontId="3" fillId="3" borderId="28" xfId="0" applyNumberFormat="1" applyFont="1" applyFill="1" applyBorder="1" applyAlignment="1">
      <alignment vertical="top" wrapText="1"/>
    </xf>
    <xf numFmtId="0" fontId="3" fillId="5" borderId="30" xfId="0" applyFont="1" applyFill="1" applyBorder="1" applyAlignment="1">
      <alignment vertical="top" wrapText="1"/>
    </xf>
    <xf numFmtId="0" fontId="0" fillId="3" borderId="30" xfId="0" applyFont="1" applyFill="1" applyBorder="1" applyAlignment="1">
      <alignment vertical="top" wrapText="1"/>
    </xf>
    <xf numFmtId="0" fontId="0" fillId="3" borderId="35" xfId="0" applyFont="1" applyFill="1" applyBorder="1" applyAlignment="1">
      <alignment vertical="top" wrapText="1"/>
    </xf>
    <xf numFmtId="0" fontId="3" fillId="5" borderId="37" xfId="0" applyFont="1" applyFill="1" applyBorder="1" applyAlignment="1">
      <alignment vertical="top" wrapText="1"/>
    </xf>
    <xf numFmtId="49" fontId="1" fillId="8" borderId="24" xfId="0" applyNumberFormat="1" applyFont="1" applyFill="1" applyBorder="1" applyAlignment="1">
      <alignment horizontal="center" vertical="center" wrapText="1"/>
    </xf>
    <xf numFmtId="0" fontId="4" fillId="8" borderId="24" xfId="0" applyFont="1" applyFill="1" applyBorder="1" applyAlignment="1">
      <alignment horizontal="center" vertical="center" wrapText="1"/>
    </xf>
    <xf numFmtId="0" fontId="6" fillId="3" borderId="33" xfId="0" applyFont="1" applyFill="1" applyBorder="1" applyAlignment="1">
      <alignment horizontal="center" vertical="center"/>
    </xf>
    <xf numFmtId="0" fontId="0" fillId="3" borderId="33" xfId="0" applyFont="1" applyFill="1" applyBorder="1" applyAlignment="1">
      <alignment vertical="top" wrapText="1"/>
    </xf>
    <xf numFmtId="49" fontId="1" fillId="3" borderId="34" xfId="0" applyNumberFormat="1" applyFont="1" applyFill="1" applyBorder="1" applyAlignment="1">
      <alignment horizontal="center" vertical="center" wrapText="1"/>
    </xf>
    <xf numFmtId="0" fontId="3" fillId="5" borderId="34" xfId="0" applyFont="1" applyFill="1" applyBorder="1" applyAlignment="1">
      <alignment vertical="top" wrapText="1"/>
    </xf>
    <xf numFmtId="0" fontId="3" fillId="3" borderId="30" xfId="0" applyFont="1" applyFill="1" applyBorder="1" applyAlignment="1">
      <alignment vertical="top" wrapText="1"/>
    </xf>
    <xf numFmtId="0" fontId="6" fillId="3" borderId="43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4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1" fillId="3" borderId="45" xfId="0" applyNumberFormat="1" applyFont="1" applyFill="1" applyBorder="1" applyAlignment="1">
      <alignment horizontal="center" vertical="center" wrapText="1"/>
    </xf>
    <xf numFmtId="49" fontId="1" fillId="3" borderId="46" xfId="0" applyNumberFormat="1" applyFont="1" applyFill="1" applyBorder="1" applyAlignment="1">
      <alignment horizontal="center" vertical="center" wrapText="1"/>
    </xf>
    <xf numFmtId="0" fontId="3" fillId="5" borderId="46" xfId="0" applyFont="1" applyFill="1" applyBorder="1" applyAlignment="1">
      <alignment vertical="top" wrapText="1"/>
    </xf>
    <xf numFmtId="0" fontId="7" fillId="3" borderId="46" xfId="0" applyFont="1" applyFill="1" applyBorder="1" applyAlignment="1">
      <alignment horizontal="center" vertical="center"/>
    </xf>
    <xf numFmtId="0" fontId="0" fillId="4" borderId="46" xfId="0" applyFont="1" applyFill="1" applyBorder="1" applyAlignment="1">
      <alignment vertical="top" wrapText="1"/>
    </xf>
    <xf numFmtId="49" fontId="1" fillId="4" borderId="46" xfId="0" applyNumberFormat="1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3" fillId="2" borderId="46" xfId="0" applyFont="1" applyFill="1" applyBorder="1" applyAlignment="1">
      <alignment vertical="top" wrapText="1"/>
    </xf>
    <xf numFmtId="0" fontId="2" fillId="2" borderId="46" xfId="0" applyFont="1" applyFill="1" applyBorder="1" applyAlignment="1">
      <alignment horizontal="center" vertical="center" wrapText="1"/>
    </xf>
    <xf numFmtId="4" fontId="5" fillId="3" borderId="5" xfId="0" applyNumberFormat="1" applyFont="1" applyFill="1" applyBorder="1" applyAlignment="1">
      <alignment horizontal="center" vertical="center"/>
    </xf>
    <xf numFmtId="4" fontId="5" fillId="3" borderId="6" xfId="0" applyNumberFormat="1" applyFont="1" applyFill="1" applyBorder="1" applyAlignment="1">
      <alignment horizontal="center" vertical="center"/>
    </xf>
    <xf numFmtId="4" fontId="5" fillId="3" borderId="49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164" fontId="6" fillId="3" borderId="12" xfId="0" applyNumberFormat="1" applyFont="1" applyFill="1" applyBorder="1" applyAlignment="1">
      <alignment horizontal="center" vertical="center"/>
    </xf>
    <xf numFmtId="49" fontId="1" fillId="4" borderId="5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49" fontId="1" fillId="4" borderId="14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165" fontId="6" fillId="3" borderId="46" xfId="0" applyNumberFormat="1" applyFont="1" applyFill="1" applyBorder="1" applyAlignment="1">
      <alignment horizontal="center" vertical="center" wrapText="1"/>
    </xf>
    <xf numFmtId="165" fontId="6" fillId="3" borderId="48" xfId="0" applyNumberFormat="1" applyFont="1" applyFill="1" applyBorder="1" applyAlignment="1">
      <alignment horizontal="center" vertical="center" wrapText="1"/>
    </xf>
    <xf numFmtId="49" fontId="6" fillId="3" borderId="20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164" fontId="6" fillId="3" borderId="12" xfId="0" applyNumberFormat="1" applyFont="1" applyFill="1" applyBorder="1" applyAlignment="1">
      <alignment horizontal="center" vertical="center"/>
    </xf>
    <xf numFmtId="164" fontId="6" fillId="3" borderId="21" xfId="0" applyNumberFormat="1" applyFont="1" applyFill="1" applyBorder="1" applyAlignment="1">
      <alignment horizontal="center" vertical="center"/>
    </xf>
    <xf numFmtId="164" fontId="6" fillId="3" borderId="14" xfId="0" applyNumberFormat="1" applyFont="1" applyFill="1" applyBorder="1" applyAlignment="1">
      <alignment horizontal="center" vertical="center"/>
    </xf>
    <xf numFmtId="165" fontId="6" fillId="3" borderId="12" xfId="0" applyNumberFormat="1" applyFont="1" applyFill="1" applyBorder="1" applyAlignment="1">
      <alignment horizontal="center" vertical="center" wrapText="1"/>
    </xf>
    <xf numFmtId="165" fontId="6" fillId="3" borderId="21" xfId="0" applyNumberFormat="1" applyFont="1" applyFill="1" applyBorder="1" applyAlignment="1">
      <alignment horizontal="center" vertical="center" wrapText="1"/>
    </xf>
    <xf numFmtId="165" fontId="6" fillId="3" borderId="14" xfId="0" applyNumberFormat="1" applyFont="1" applyFill="1" applyBorder="1" applyAlignment="1">
      <alignment horizontal="center" vertical="center" wrapText="1"/>
    </xf>
    <xf numFmtId="49" fontId="1" fillId="4" borderId="12" xfId="0" applyNumberFormat="1" applyFont="1" applyFill="1" applyBorder="1" applyAlignment="1">
      <alignment horizontal="center" vertical="center"/>
    </xf>
    <xf numFmtId="49" fontId="1" fillId="4" borderId="14" xfId="0" applyNumberFormat="1" applyFont="1" applyFill="1" applyBorder="1" applyAlignment="1">
      <alignment horizontal="center" vertical="center"/>
    </xf>
    <xf numFmtId="49" fontId="1" fillId="4" borderId="50" xfId="0" applyNumberFormat="1" applyFont="1" applyFill="1" applyBorder="1" applyAlignment="1">
      <alignment horizontal="center" vertical="center" wrapText="1"/>
    </xf>
    <xf numFmtId="49" fontId="1" fillId="4" borderId="51" xfId="0" applyNumberFormat="1" applyFont="1" applyFill="1" applyBorder="1" applyAlignment="1">
      <alignment horizontal="center" vertical="center" wrapText="1"/>
    </xf>
    <xf numFmtId="49" fontId="1" fillId="4" borderId="52" xfId="0" applyNumberFormat="1" applyFont="1" applyFill="1" applyBorder="1" applyAlignment="1">
      <alignment horizontal="center" vertical="center" wrapText="1"/>
    </xf>
    <xf numFmtId="49" fontId="1" fillId="4" borderId="9" xfId="0" applyNumberFormat="1" applyFont="1" applyFill="1" applyBorder="1" applyAlignment="1">
      <alignment horizontal="center" vertical="center" wrapText="1"/>
    </xf>
    <xf numFmtId="49" fontId="1" fillId="4" borderId="49" xfId="0" applyNumberFormat="1" applyFont="1" applyFill="1" applyBorder="1" applyAlignment="1">
      <alignment horizontal="center" vertical="center" wrapText="1"/>
    </xf>
    <xf numFmtId="49" fontId="1" fillId="4" borderId="11" xfId="0" applyNumberFormat="1" applyFont="1" applyFill="1" applyBorder="1" applyAlignment="1">
      <alignment horizontal="center" vertical="center" wrapText="1"/>
    </xf>
    <xf numFmtId="49" fontId="10" fillId="9" borderId="14" xfId="0" applyNumberFormat="1" applyFont="1" applyFill="1" applyBorder="1" applyAlignment="1">
      <alignment horizontal="center" vertical="center" wrapText="1"/>
    </xf>
    <xf numFmtId="9" fontId="11" fillId="9" borderId="14" xfId="0" applyNumberFormat="1" applyFont="1" applyFill="1" applyBorder="1" applyAlignment="1">
      <alignment horizontal="center" vertical="center" wrapText="1"/>
    </xf>
    <xf numFmtId="49" fontId="1" fillId="4" borderId="8" xfId="0" applyNumberFormat="1" applyFont="1" applyFill="1" applyBorder="1" applyAlignment="1">
      <alignment horizontal="center" vertical="center"/>
    </xf>
    <xf numFmtId="49" fontId="1" fillId="4" borderId="15" xfId="0" applyNumberFormat="1" applyFont="1" applyFill="1" applyBorder="1" applyAlignment="1">
      <alignment horizontal="center" vertical="center"/>
    </xf>
    <xf numFmtId="49" fontId="1" fillId="4" borderId="9" xfId="0" applyNumberFormat="1" applyFont="1" applyFill="1" applyBorder="1" applyAlignment="1">
      <alignment horizontal="center" vertical="center"/>
    </xf>
    <xf numFmtId="49" fontId="1" fillId="4" borderId="10" xfId="0" applyNumberFormat="1" applyFont="1" applyFill="1" applyBorder="1" applyAlignment="1">
      <alignment horizontal="center" vertical="center"/>
    </xf>
    <xf numFmtId="49" fontId="1" fillId="4" borderId="13" xfId="0" applyNumberFormat="1" applyFont="1" applyFill="1" applyBorder="1" applyAlignment="1">
      <alignment horizontal="center" vertical="center"/>
    </xf>
    <xf numFmtId="49" fontId="1" fillId="4" borderId="11" xfId="0" applyNumberFormat="1" applyFont="1" applyFill="1" applyBorder="1" applyAlignment="1">
      <alignment horizontal="center" vertical="center"/>
    </xf>
    <xf numFmtId="49" fontId="1" fillId="4" borderId="53" xfId="0" applyNumberFormat="1" applyFont="1" applyFill="1" applyBorder="1" applyAlignment="1">
      <alignment horizontal="center" vertical="center" wrapText="1"/>
    </xf>
    <xf numFmtId="0" fontId="0" fillId="0" borderId="48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165" fontId="1" fillId="3" borderId="20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" fontId="1" fillId="3" borderId="46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3" fontId="6" fillId="3" borderId="21" xfId="0" applyNumberFormat="1" applyFont="1" applyFill="1" applyBorder="1" applyAlignment="1">
      <alignment horizontal="center" vertical="center" wrapText="1"/>
    </xf>
    <xf numFmtId="3" fontId="6" fillId="3" borderId="14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top" wrapText="1"/>
    </xf>
    <xf numFmtId="3" fontId="6" fillId="3" borderId="19" xfId="0" applyNumberFormat="1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7D987"/>
      <rgbColor rgb="FFDD0806"/>
      <rgbColor rgb="FFFFFFFF"/>
      <rgbColor rgb="FFAAAAAA"/>
      <rgbColor rgb="FFE1F2D7"/>
      <rgbColor rgb="FFDBDBDB"/>
      <rgbColor rgb="FFA5A5A5"/>
      <rgbColor rgb="FFC94ACC"/>
      <rgbColor rgb="FFFF3DDA"/>
      <rgbColor rgb="FF96969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Helvetica"/>
            <a:ea typeface="Helvetica"/>
            <a:cs typeface="Helvetica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W147"/>
  <sheetViews>
    <sheetView showGridLines="0" topLeftCell="A136" workbookViewId="0">
      <selection activeCell="F7" sqref="F7"/>
    </sheetView>
  </sheetViews>
  <sheetFormatPr defaultColWidth="16.28515625" defaultRowHeight="18" customHeight="1"/>
  <cols>
    <col min="1" max="1" width="2.85546875" style="1" customWidth="1"/>
    <col min="2" max="2" width="33.42578125" style="1" customWidth="1"/>
    <col min="3" max="3" width="12.7109375" style="1" customWidth="1"/>
    <col min="4" max="4" width="15.7109375" style="36" customWidth="1"/>
    <col min="5" max="5" width="14.42578125" style="1" customWidth="1"/>
    <col min="6" max="6" width="12.7109375" style="1" customWidth="1"/>
    <col min="7" max="7" width="12.7109375" style="1" hidden="1" customWidth="1"/>
    <col min="8" max="9" width="12.7109375" style="79" hidden="1" customWidth="1"/>
    <col min="10" max="11" width="16.28515625" style="1" hidden="1" customWidth="1"/>
    <col min="12" max="257" width="16.28515625" style="1" customWidth="1"/>
  </cols>
  <sheetData>
    <row r="1" spans="1:257" ht="88.5" customHeight="1">
      <c r="A1" s="115" t="s">
        <v>70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  <c r="IW1" s="36"/>
    </row>
    <row r="2" spans="1:257" ht="69.95" customHeight="1">
      <c r="A2" s="118"/>
      <c r="B2" s="2" t="s">
        <v>0</v>
      </c>
      <c r="C2" s="89"/>
      <c r="D2" s="166"/>
      <c r="E2" s="166"/>
      <c r="F2" s="166"/>
      <c r="G2" s="166"/>
      <c r="H2" s="89"/>
      <c r="I2" s="89"/>
      <c r="J2" s="89"/>
      <c r="K2" s="89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5"/>
    </row>
    <row r="3" spans="1:257" ht="20.100000000000001" customHeight="1">
      <c r="A3" s="119"/>
      <c r="B3" s="90" t="s">
        <v>1</v>
      </c>
      <c r="C3" s="103" t="s">
        <v>2</v>
      </c>
      <c r="D3" s="180" t="s">
        <v>3</v>
      </c>
      <c r="E3" s="152" t="s">
        <v>4</v>
      </c>
      <c r="F3" s="152"/>
      <c r="G3" s="152"/>
      <c r="H3" s="186" t="s">
        <v>65</v>
      </c>
      <c r="I3" s="107"/>
      <c r="J3" s="90" t="s">
        <v>67</v>
      </c>
      <c r="K3" s="91"/>
      <c r="L3" s="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10"/>
    </row>
    <row r="4" spans="1:257" ht="20.100000000000001" customHeight="1">
      <c r="A4" s="119"/>
      <c r="B4" s="111"/>
      <c r="C4" s="163"/>
      <c r="D4" s="181"/>
      <c r="E4" s="152"/>
      <c r="F4" s="152"/>
      <c r="G4" s="152"/>
      <c r="H4" s="187"/>
      <c r="I4" s="107"/>
      <c r="J4" s="91"/>
      <c r="K4" s="91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10"/>
    </row>
    <row r="5" spans="1:257" ht="20.100000000000001" customHeight="1">
      <c r="A5" s="119"/>
      <c r="B5" s="111"/>
      <c r="C5" s="164"/>
      <c r="D5" s="182"/>
      <c r="E5" s="152"/>
      <c r="F5" s="152"/>
      <c r="G5" s="152"/>
      <c r="H5" s="187"/>
      <c r="I5" s="107"/>
      <c r="J5" s="91"/>
      <c r="K5" s="91"/>
      <c r="L5" s="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10"/>
    </row>
    <row r="6" spans="1:257" ht="21" customHeight="1">
      <c r="A6" s="119"/>
      <c r="B6" s="81" t="s">
        <v>62</v>
      </c>
      <c r="C6" s="158"/>
      <c r="D6" s="159"/>
      <c r="E6" s="159"/>
      <c r="F6" s="159"/>
      <c r="G6" s="159"/>
      <c r="H6" s="159"/>
      <c r="I6" s="159"/>
      <c r="J6" s="159"/>
      <c r="K6" s="160"/>
      <c r="L6" s="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10"/>
    </row>
    <row r="7" spans="1:257" ht="20.100000000000001" customHeight="1">
      <c r="A7" s="119"/>
      <c r="B7" s="92" t="s">
        <v>8</v>
      </c>
      <c r="C7" s="162">
        <v>30.5</v>
      </c>
      <c r="D7" s="167">
        <v>41029</v>
      </c>
      <c r="E7" s="161">
        <v>38000</v>
      </c>
      <c r="F7" s="15">
        <f>E7*C7</f>
        <v>1159000</v>
      </c>
      <c r="G7" s="76">
        <f>E7-E7*5.65%</f>
        <v>35853</v>
      </c>
      <c r="H7" s="76">
        <f>G7*C7</f>
        <v>1093516.5</v>
      </c>
      <c r="I7" s="16">
        <f>J7/C7</f>
        <v>42181.054499999998</v>
      </c>
      <c r="J7" s="16">
        <f t="shared" ref="J7:J13" si="0">H7+H7*0.1765</f>
        <v>1286522.1622500001</v>
      </c>
      <c r="K7" s="8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10"/>
      <c r="IW7"/>
    </row>
    <row r="8" spans="1:257" ht="20.100000000000001" customHeight="1">
      <c r="A8" s="119"/>
      <c r="B8" s="93"/>
      <c r="C8" s="13">
        <v>31.3</v>
      </c>
      <c r="D8" s="168">
        <v>40999</v>
      </c>
      <c r="E8" s="15">
        <v>38000</v>
      </c>
      <c r="F8" s="15">
        <f>E8*C8</f>
        <v>1189400</v>
      </c>
      <c r="G8" s="76">
        <f>E8-E8*5.65%</f>
        <v>35853</v>
      </c>
      <c r="H8" s="76">
        <f>G8*C8</f>
        <v>1122198.9000000001</v>
      </c>
      <c r="I8" s="16">
        <f>J8/C8</f>
        <v>42181.054499999998</v>
      </c>
      <c r="J8" s="16">
        <f t="shared" si="0"/>
        <v>1320267.0058500001</v>
      </c>
      <c r="K8" s="8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10"/>
      <c r="IW8"/>
    </row>
    <row r="9" spans="1:257" ht="20.100000000000001" customHeight="1">
      <c r="A9" s="119"/>
      <c r="B9" s="93"/>
      <c r="C9" s="13">
        <v>33.799999999999997</v>
      </c>
      <c r="D9" s="167" t="s">
        <v>76</v>
      </c>
      <c r="E9" s="161">
        <v>38000</v>
      </c>
      <c r="F9" s="15">
        <f>E9*C9</f>
        <v>1284400</v>
      </c>
      <c r="G9" s="76">
        <f>E9-E9*4%</f>
        <v>36480</v>
      </c>
      <c r="H9" s="76">
        <f>G9*C9</f>
        <v>1233024</v>
      </c>
      <c r="I9" s="16">
        <f>J9/C9</f>
        <v>42918.720000000001</v>
      </c>
      <c r="J9" s="16">
        <f t="shared" si="0"/>
        <v>1450652.736</v>
      </c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10"/>
      <c r="IW9"/>
    </row>
    <row r="10" spans="1:257" ht="40.5" customHeight="1">
      <c r="A10" s="119"/>
      <c r="B10" s="92" t="s">
        <v>9</v>
      </c>
      <c r="C10" s="13">
        <v>47.5</v>
      </c>
      <c r="D10" s="169" t="s">
        <v>77</v>
      </c>
      <c r="E10" s="15">
        <v>37000</v>
      </c>
      <c r="F10" s="15">
        <f>E10*C10</f>
        <v>1757500</v>
      </c>
      <c r="G10" s="76">
        <f>E10-E10*5.65%</f>
        <v>34909.5</v>
      </c>
      <c r="H10" s="76">
        <f>G10*C10</f>
        <v>1658201.25</v>
      </c>
      <c r="I10" s="16">
        <f>J10/C10</f>
        <v>41071.026749999997</v>
      </c>
      <c r="J10" s="16">
        <f t="shared" si="0"/>
        <v>1950873.7706249999</v>
      </c>
      <c r="K10" s="8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10"/>
      <c r="IW10"/>
    </row>
    <row r="11" spans="1:257" ht="32.25" customHeight="1">
      <c r="A11" s="119"/>
      <c r="B11" s="93"/>
      <c r="C11" s="13">
        <v>50.8</v>
      </c>
      <c r="D11" s="170" t="s">
        <v>78</v>
      </c>
      <c r="E11" s="15">
        <v>37000</v>
      </c>
      <c r="F11" s="15">
        <f>E11*C11</f>
        <v>1879600</v>
      </c>
      <c r="G11" s="76">
        <f>E11-E11*4%</f>
        <v>35520</v>
      </c>
      <c r="H11" s="76">
        <f>G11*C11</f>
        <v>1804416</v>
      </c>
      <c r="I11" s="16">
        <f>J11/C11</f>
        <v>41789.280000000006</v>
      </c>
      <c r="J11" s="16">
        <f t="shared" si="0"/>
        <v>2122895.4240000001</v>
      </c>
      <c r="K11" s="8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10"/>
      <c r="IW11"/>
    </row>
    <row r="12" spans="1:257" ht="20.100000000000001" customHeight="1">
      <c r="A12" s="119"/>
      <c r="B12" s="102"/>
      <c r="C12" s="13">
        <v>62.5</v>
      </c>
      <c r="D12" s="171" t="s">
        <v>11</v>
      </c>
      <c r="E12" s="15">
        <v>36000</v>
      </c>
      <c r="F12" s="15">
        <f>E12*C12</f>
        <v>2250000</v>
      </c>
      <c r="G12" s="76">
        <f>E12-E12*4%</f>
        <v>34560</v>
      </c>
      <c r="H12" s="76">
        <f>G12*C12</f>
        <v>2160000</v>
      </c>
      <c r="I12" s="16">
        <f>J12/C12</f>
        <v>40659.839999999997</v>
      </c>
      <c r="J12" s="16">
        <f t="shared" si="0"/>
        <v>2541240</v>
      </c>
      <c r="K12" s="8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10"/>
      <c r="IW12"/>
    </row>
    <row r="13" spans="1:257" ht="20.100000000000001" customHeight="1">
      <c r="A13" s="119"/>
      <c r="B13" s="11" t="s">
        <v>12</v>
      </c>
      <c r="C13" s="13">
        <v>64.099999999999994</v>
      </c>
      <c r="D13" s="170" t="s">
        <v>79</v>
      </c>
      <c r="E13" s="15">
        <v>36000</v>
      </c>
      <c r="F13" s="15">
        <f>E13*C13</f>
        <v>2307600</v>
      </c>
      <c r="G13" s="76">
        <f>E13-E13*4%</f>
        <v>34560</v>
      </c>
      <c r="H13" s="76">
        <f>G13*C13</f>
        <v>2215296</v>
      </c>
      <c r="I13" s="16">
        <f>J13/C13</f>
        <v>40659.840000000004</v>
      </c>
      <c r="J13" s="16">
        <f t="shared" si="0"/>
        <v>2606295.7439999999</v>
      </c>
      <c r="K13" s="8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10"/>
      <c r="IW13"/>
    </row>
    <row r="14" spans="1:257" ht="20.100000000000001" customHeight="1">
      <c r="A14" s="119"/>
      <c r="B14" s="81" t="s">
        <v>109</v>
      </c>
      <c r="C14" s="172"/>
      <c r="D14" s="173"/>
      <c r="E14" s="173"/>
      <c r="F14" s="173"/>
      <c r="G14" s="174"/>
      <c r="H14" s="76"/>
      <c r="I14" s="16"/>
      <c r="J14" s="16"/>
      <c r="K14" s="8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10"/>
      <c r="IT14" s="36"/>
      <c r="IU14" s="36"/>
      <c r="IV14" s="36"/>
      <c r="IW14"/>
    </row>
    <row r="15" spans="1:257" ht="20.100000000000001" customHeight="1">
      <c r="A15" s="119"/>
      <c r="B15" s="92" t="s">
        <v>8</v>
      </c>
      <c r="C15" s="13">
        <v>30.5</v>
      </c>
      <c r="D15" s="87">
        <v>41029</v>
      </c>
      <c r="E15" s="15">
        <v>38000</v>
      </c>
      <c r="F15" s="15">
        <f>E15*C15</f>
        <v>1159000</v>
      </c>
      <c r="G15" s="76">
        <f>E15-E15*5.65%</f>
        <v>35853</v>
      </c>
      <c r="H15" s="76">
        <f>G15*C15</f>
        <v>1093516.5</v>
      </c>
      <c r="I15" s="16">
        <f>J15/C15</f>
        <v>42181.054499999998</v>
      </c>
      <c r="J15" s="16">
        <f t="shared" ref="J15:J21" si="1">H15+H15*0.1765</f>
        <v>1286522.1622500001</v>
      </c>
      <c r="K15" s="8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10"/>
      <c r="IT15" s="36"/>
      <c r="IU15" s="36"/>
      <c r="IV15" s="36"/>
      <c r="IW15"/>
    </row>
    <row r="16" spans="1:257" ht="20.100000000000001" customHeight="1">
      <c r="A16" s="119"/>
      <c r="B16" s="93"/>
      <c r="C16" s="13">
        <v>31.3</v>
      </c>
      <c r="D16" s="170">
        <v>40999</v>
      </c>
      <c r="E16" s="15">
        <v>38000</v>
      </c>
      <c r="F16" s="15">
        <f>E16*C16</f>
        <v>1189400</v>
      </c>
      <c r="G16" s="76">
        <f>E16-E16*5.65%</f>
        <v>35853</v>
      </c>
      <c r="H16" s="76">
        <f>G16*C16</f>
        <v>1122198.9000000001</v>
      </c>
      <c r="I16" s="16">
        <f>J16/C16</f>
        <v>42181.054499999998</v>
      </c>
      <c r="J16" s="16">
        <f t="shared" si="1"/>
        <v>1320267.0058500001</v>
      </c>
      <c r="K16" s="8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10"/>
      <c r="IT16" s="36"/>
      <c r="IU16" s="36"/>
      <c r="IV16" s="36"/>
      <c r="IW16"/>
    </row>
    <row r="17" spans="1:257" ht="20.100000000000001" customHeight="1">
      <c r="A17" s="119"/>
      <c r="B17" s="93"/>
      <c r="C17" s="13">
        <v>33.799999999999997</v>
      </c>
      <c r="D17" s="170" t="s">
        <v>76</v>
      </c>
      <c r="E17" s="15">
        <v>38000</v>
      </c>
      <c r="F17" s="15">
        <f>E17*C17</f>
        <v>1284400</v>
      </c>
      <c r="G17" s="76">
        <f>E17-E17*4%</f>
        <v>36480</v>
      </c>
      <c r="H17" s="76">
        <f>G17*C17</f>
        <v>1233024</v>
      </c>
      <c r="I17" s="16">
        <f>J17/C17</f>
        <v>42918.720000000001</v>
      </c>
      <c r="J17" s="16">
        <f t="shared" si="1"/>
        <v>1450652.736</v>
      </c>
      <c r="K17" s="8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10"/>
      <c r="IT17" s="36"/>
      <c r="IU17" s="36"/>
      <c r="IV17" s="36"/>
      <c r="IW17"/>
    </row>
    <row r="18" spans="1:257" ht="20.100000000000001" customHeight="1">
      <c r="A18" s="119"/>
      <c r="B18" s="92" t="s">
        <v>9</v>
      </c>
      <c r="C18" s="13">
        <v>47.5</v>
      </c>
      <c r="D18" s="171" t="s">
        <v>77</v>
      </c>
      <c r="E18" s="15">
        <v>37000</v>
      </c>
      <c r="F18" s="15">
        <f>E18*C18</f>
        <v>1757500</v>
      </c>
      <c r="G18" s="76">
        <f>E18-E18*5.65%</f>
        <v>34909.5</v>
      </c>
      <c r="H18" s="76">
        <f>G18*C18</f>
        <v>1658201.25</v>
      </c>
      <c r="I18" s="16">
        <f>J18/C18</f>
        <v>41071.026749999997</v>
      </c>
      <c r="J18" s="16">
        <f t="shared" si="1"/>
        <v>1950873.7706249999</v>
      </c>
      <c r="K18" s="8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10"/>
      <c r="IT18" s="36"/>
      <c r="IU18" s="36"/>
      <c r="IV18" s="36"/>
      <c r="IW18"/>
    </row>
    <row r="19" spans="1:257" ht="20.100000000000001" customHeight="1">
      <c r="A19" s="119"/>
      <c r="B19" s="93"/>
      <c r="C19" s="13">
        <v>50.8</v>
      </c>
      <c r="D19" s="170" t="s">
        <v>78</v>
      </c>
      <c r="E19" s="15">
        <v>37000</v>
      </c>
      <c r="F19" s="15">
        <f>E19*C19</f>
        <v>1879600</v>
      </c>
      <c r="G19" s="76">
        <f>E19-E19*4%</f>
        <v>35520</v>
      </c>
      <c r="H19" s="76">
        <f>G19*C19</f>
        <v>1804416</v>
      </c>
      <c r="I19" s="16">
        <f>J19/C19</f>
        <v>41789.280000000006</v>
      </c>
      <c r="J19" s="16">
        <f t="shared" si="1"/>
        <v>2122895.4240000001</v>
      </c>
      <c r="K19" s="8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10"/>
      <c r="IT19" s="36"/>
      <c r="IU19" s="36"/>
      <c r="IV19" s="36"/>
      <c r="IW19"/>
    </row>
    <row r="20" spans="1:257" ht="20.100000000000001" customHeight="1">
      <c r="A20" s="119"/>
      <c r="B20" s="102"/>
      <c r="C20" s="13">
        <v>62.5</v>
      </c>
      <c r="D20" s="171" t="s">
        <v>11</v>
      </c>
      <c r="E20" s="15">
        <v>36000</v>
      </c>
      <c r="F20" s="15">
        <f>E20*C20</f>
        <v>2250000</v>
      </c>
      <c r="G20" s="76">
        <f>E20-E20*4%</f>
        <v>34560</v>
      </c>
      <c r="H20" s="76">
        <f>G20*C20</f>
        <v>2160000</v>
      </c>
      <c r="I20" s="16">
        <f>J20/C20</f>
        <v>40659.839999999997</v>
      </c>
      <c r="J20" s="16">
        <f t="shared" si="1"/>
        <v>2541240</v>
      </c>
      <c r="K20" s="8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10"/>
      <c r="IT20" s="36"/>
      <c r="IU20" s="36"/>
      <c r="IV20" s="36"/>
      <c r="IW20"/>
    </row>
    <row r="21" spans="1:257" ht="20.100000000000001" customHeight="1">
      <c r="A21" s="119"/>
      <c r="B21" s="81" t="s">
        <v>12</v>
      </c>
      <c r="C21" s="13">
        <v>64.099999999999994</v>
      </c>
      <c r="D21" s="170" t="s">
        <v>79</v>
      </c>
      <c r="E21" s="15">
        <v>36000</v>
      </c>
      <c r="F21" s="15">
        <f>E21*C21</f>
        <v>2307600</v>
      </c>
      <c r="G21" s="76">
        <f>E21-E21*4%</f>
        <v>34560</v>
      </c>
      <c r="H21" s="76">
        <f>G21*C21</f>
        <v>2215296</v>
      </c>
      <c r="I21" s="16">
        <f>J21/C21</f>
        <v>40659.840000000004</v>
      </c>
      <c r="J21" s="16">
        <f t="shared" si="1"/>
        <v>2606295.7439999999</v>
      </c>
      <c r="K21" s="8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10"/>
      <c r="IT21" s="36"/>
      <c r="IU21" s="36"/>
      <c r="IV21" s="36"/>
      <c r="IW21"/>
    </row>
    <row r="22" spans="1:257" ht="20.100000000000001" customHeight="1">
      <c r="A22" s="114"/>
      <c r="B22" s="81" t="s">
        <v>80</v>
      </c>
      <c r="C22" s="175"/>
      <c r="D22" s="176"/>
      <c r="E22" s="176"/>
      <c r="F22" s="176"/>
      <c r="G22" s="177"/>
      <c r="H22" s="80"/>
      <c r="I22" s="80"/>
      <c r="J22" s="16"/>
      <c r="K22" s="16"/>
      <c r="L22" s="8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10"/>
    </row>
    <row r="23" spans="1:257" ht="20.100000000000001" customHeight="1">
      <c r="A23" s="114"/>
      <c r="B23" s="92" t="s">
        <v>8</v>
      </c>
      <c r="C23" s="13">
        <v>30.4</v>
      </c>
      <c r="D23" s="170">
        <v>40939</v>
      </c>
      <c r="E23" s="15">
        <v>38000</v>
      </c>
      <c r="F23" s="15">
        <f>E23*C23</f>
        <v>1155200</v>
      </c>
      <c r="G23" s="76">
        <f>E23-E23*5.65%</f>
        <v>35853</v>
      </c>
      <c r="H23" s="76">
        <f>G23*C23</f>
        <v>1089931.2</v>
      </c>
      <c r="I23" s="16">
        <f>J23/C23</f>
        <v>42181.054499999998</v>
      </c>
      <c r="J23" s="16">
        <f t="shared" ref="J23:J30" si="2">H23+H23*0.1765</f>
        <v>1282304.0567999999</v>
      </c>
      <c r="K23" s="8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10"/>
      <c r="IW23"/>
    </row>
    <row r="24" spans="1:257" ht="20.100000000000001" customHeight="1">
      <c r="A24" s="119"/>
      <c r="B24" s="93"/>
      <c r="C24" s="13">
        <v>30.5</v>
      </c>
      <c r="D24" s="170"/>
      <c r="E24" s="15">
        <v>38000</v>
      </c>
      <c r="F24" s="15">
        <f>E24*C24</f>
        <v>1159000</v>
      </c>
      <c r="G24" s="76">
        <f>E24-E24*5.65%</f>
        <v>35853</v>
      </c>
      <c r="H24" s="76">
        <f>G24*C24</f>
        <v>1093516.5</v>
      </c>
      <c r="I24" s="16">
        <f>J24/C24</f>
        <v>42181.054499999998</v>
      </c>
      <c r="J24" s="16">
        <f t="shared" si="2"/>
        <v>1286522.1622500001</v>
      </c>
      <c r="K24" s="8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10"/>
      <c r="IW24"/>
    </row>
    <row r="25" spans="1:257" ht="20.100000000000001" customHeight="1">
      <c r="A25" s="119"/>
      <c r="B25" s="93"/>
      <c r="C25" s="13">
        <v>31.2</v>
      </c>
      <c r="D25" s="170" t="s">
        <v>82</v>
      </c>
      <c r="E25" s="15">
        <v>38000</v>
      </c>
      <c r="F25" s="15">
        <f>E25*C25</f>
        <v>1185600</v>
      </c>
      <c r="G25" s="76">
        <f>E25-E25*5.65%</f>
        <v>35853</v>
      </c>
      <c r="H25" s="76">
        <f>G25*C25</f>
        <v>1118613.5999999999</v>
      </c>
      <c r="I25" s="16">
        <f>J25/C25</f>
        <v>42181.054499999998</v>
      </c>
      <c r="J25" s="16">
        <f t="shared" si="2"/>
        <v>1316048.9003999999</v>
      </c>
      <c r="K25" s="8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10"/>
      <c r="IW25"/>
    </row>
    <row r="26" spans="1:257" ht="20.100000000000001" customHeight="1">
      <c r="A26" s="119"/>
      <c r="B26" s="93"/>
      <c r="C26" s="13">
        <v>31.3</v>
      </c>
      <c r="D26" s="170"/>
      <c r="E26" s="15">
        <v>38000</v>
      </c>
      <c r="F26" s="15">
        <f>E26*C26</f>
        <v>1189400</v>
      </c>
      <c r="G26" s="76">
        <f>E26-E26*4%</f>
        <v>36480</v>
      </c>
      <c r="H26" s="76">
        <f>G26*C26</f>
        <v>1141824</v>
      </c>
      <c r="I26" s="16">
        <f>J26/C26</f>
        <v>42918.720000000001</v>
      </c>
      <c r="J26" s="16">
        <f t="shared" si="2"/>
        <v>1343355.936</v>
      </c>
      <c r="K26" s="8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10"/>
      <c r="IW26"/>
    </row>
    <row r="27" spans="1:257" ht="20.100000000000001" customHeight="1">
      <c r="A27" s="119"/>
      <c r="B27" s="93"/>
      <c r="C27" s="13">
        <v>33.799999999999997</v>
      </c>
      <c r="D27" s="87" t="s">
        <v>83</v>
      </c>
      <c r="E27" s="15">
        <v>38000</v>
      </c>
      <c r="F27" s="15">
        <f>E27*C27</f>
        <v>1284400</v>
      </c>
      <c r="G27" s="76">
        <f>E27-E27*4%</f>
        <v>36480</v>
      </c>
      <c r="H27" s="76">
        <f>G27*C27</f>
        <v>1233024</v>
      </c>
      <c r="I27" s="16">
        <f>J27/C27</f>
        <v>42918.720000000001</v>
      </c>
      <c r="J27" s="16">
        <f t="shared" si="2"/>
        <v>1450652.736</v>
      </c>
      <c r="K27" s="8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10"/>
      <c r="IW27"/>
    </row>
    <row r="28" spans="1:257" ht="29.25" customHeight="1">
      <c r="A28" s="119"/>
      <c r="B28" s="92" t="s">
        <v>9</v>
      </c>
      <c r="C28" s="13">
        <v>47.5</v>
      </c>
      <c r="D28" s="87" t="s">
        <v>84</v>
      </c>
      <c r="E28" s="15">
        <v>37000</v>
      </c>
      <c r="F28" s="15">
        <f>E28*C28</f>
        <v>1757500</v>
      </c>
      <c r="G28" s="76">
        <f>E28-E28*5.65%</f>
        <v>34909.5</v>
      </c>
      <c r="H28" s="76">
        <f>G28*C28</f>
        <v>1658201.25</v>
      </c>
      <c r="I28" s="16">
        <f>J28/C28</f>
        <v>41071.026749999997</v>
      </c>
      <c r="J28" s="16">
        <f t="shared" si="2"/>
        <v>1950873.7706249999</v>
      </c>
      <c r="K28" s="8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  <c r="IR28" s="9"/>
      <c r="IS28" s="10"/>
      <c r="IW28"/>
    </row>
    <row r="29" spans="1:257" ht="29.25" customHeight="1">
      <c r="A29" s="119"/>
      <c r="B29" s="102"/>
      <c r="C29" s="13">
        <v>50.8</v>
      </c>
      <c r="D29" s="87" t="s">
        <v>85</v>
      </c>
      <c r="E29" s="15">
        <v>37000</v>
      </c>
      <c r="F29" s="15">
        <f>E29*C29</f>
        <v>1879600</v>
      </c>
      <c r="G29" s="76">
        <f>E29-E29*4%</f>
        <v>35520</v>
      </c>
      <c r="H29" s="76">
        <f>G29*C29</f>
        <v>1804416</v>
      </c>
      <c r="I29" s="16">
        <f>J29/C29</f>
        <v>41789.280000000006</v>
      </c>
      <c r="J29" s="16">
        <f t="shared" si="2"/>
        <v>2122895.4240000001</v>
      </c>
      <c r="K29" s="8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  <c r="IR29" s="9"/>
      <c r="IS29" s="10"/>
      <c r="IW29"/>
    </row>
    <row r="30" spans="1:257" ht="33.75" customHeight="1">
      <c r="A30" s="119"/>
      <c r="B30" s="11" t="s">
        <v>12</v>
      </c>
      <c r="C30" s="13">
        <v>64.099999999999994</v>
      </c>
      <c r="D30" s="87" t="s">
        <v>86</v>
      </c>
      <c r="E30" s="15">
        <v>36000</v>
      </c>
      <c r="F30" s="15">
        <f>E30*C30</f>
        <v>2307600</v>
      </c>
      <c r="G30" s="76">
        <f>E30-E30*4%</f>
        <v>34560</v>
      </c>
      <c r="H30" s="76">
        <f>G30*C30</f>
        <v>2215296</v>
      </c>
      <c r="I30" s="16">
        <f>J30/C30</f>
        <v>40659.840000000004</v>
      </c>
      <c r="J30" s="16">
        <f t="shared" si="2"/>
        <v>2606295.7439999999</v>
      </c>
      <c r="K30" s="8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10"/>
      <c r="IW30"/>
    </row>
    <row r="31" spans="1:257" ht="20.100000000000001" customHeight="1">
      <c r="A31" s="119"/>
      <c r="B31" s="81" t="s">
        <v>81</v>
      </c>
      <c r="C31" s="172"/>
      <c r="D31" s="173"/>
      <c r="E31" s="173"/>
      <c r="F31" s="173"/>
      <c r="G31" s="174"/>
      <c r="H31" s="76"/>
      <c r="I31" s="16"/>
      <c r="J31" s="16"/>
      <c r="K31" s="8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  <c r="IR31" s="9"/>
      <c r="IS31" s="10"/>
      <c r="IT31" s="36"/>
      <c r="IU31" s="36"/>
      <c r="IV31" s="36"/>
      <c r="IW31"/>
    </row>
    <row r="32" spans="1:257" ht="20.100000000000001" customHeight="1">
      <c r="A32" s="119"/>
      <c r="B32" s="92" t="s">
        <v>8</v>
      </c>
      <c r="C32" s="13">
        <v>30.4</v>
      </c>
      <c r="D32" s="170">
        <v>40939</v>
      </c>
      <c r="E32" s="15">
        <v>38000</v>
      </c>
      <c r="F32" s="15">
        <f>E32*C32</f>
        <v>1155200</v>
      </c>
      <c r="G32" s="76">
        <f>E32-E32*5.65%</f>
        <v>35853</v>
      </c>
      <c r="H32" s="76">
        <f>G32*C32</f>
        <v>1089931.2</v>
      </c>
      <c r="I32" s="16">
        <f>J32/C32</f>
        <v>42181.054499999998</v>
      </c>
      <c r="J32" s="16">
        <f t="shared" ref="J32:J39" si="3">H32+H32*0.1765</f>
        <v>1282304.0567999999</v>
      </c>
      <c r="K32" s="8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  <c r="IR32" s="9"/>
      <c r="IS32" s="10"/>
      <c r="IT32" s="36"/>
      <c r="IU32" s="36"/>
      <c r="IV32" s="36"/>
      <c r="IW32"/>
    </row>
    <row r="33" spans="1:257" ht="20.100000000000001" customHeight="1">
      <c r="A33" s="119"/>
      <c r="B33" s="93"/>
      <c r="C33" s="13">
        <v>30.5</v>
      </c>
      <c r="D33" s="16">
        <v>1</v>
      </c>
      <c r="E33" s="15">
        <v>38000</v>
      </c>
      <c r="F33" s="15">
        <f>E33*C33</f>
        <v>1159000</v>
      </c>
      <c r="G33" s="76">
        <f>E33-E33*5.65%</f>
        <v>35853</v>
      </c>
      <c r="H33" s="76">
        <f>G33*C33</f>
        <v>1093516.5</v>
      </c>
      <c r="I33" s="16">
        <f>J33/C33</f>
        <v>42181.054499999998</v>
      </c>
      <c r="J33" s="16">
        <f t="shared" si="3"/>
        <v>1286522.1622500001</v>
      </c>
      <c r="K33" s="8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10"/>
      <c r="IT33" s="36"/>
      <c r="IU33" s="36"/>
      <c r="IV33" s="36"/>
      <c r="IW33"/>
    </row>
    <row r="34" spans="1:257" ht="20.100000000000001" customHeight="1">
      <c r="A34" s="119"/>
      <c r="B34" s="93"/>
      <c r="C34" s="13">
        <v>31.2</v>
      </c>
      <c r="D34" s="170" t="s">
        <v>87</v>
      </c>
      <c r="E34" s="15">
        <v>38000</v>
      </c>
      <c r="F34" s="15">
        <f>E34*C34</f>
        <v>1185600</v>
      </c>
      <c r="G34" s="76">
        <f>E34-E34*5.65%</f>
        <v>35853</v>
      </c>
      <c r="H34" s="76">
        <f>G34*C34</f>
        <v>1118613.5999999999</v>
      </c>
      <c r="I34" s="16">
        <f>J34/C34</f>
        <v>42181.054499999998</v>
      </c>
      <c r="J34" s="16">
        <f t="shared" si="3"/>
        <v>1316048.9003999999</v>
      </c>
      <c r="K34" s="8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10"/>
      <c r="IT34" s="36"/>
      <c r="IU34" s="36"/>
      <c r="IV34" s="36"/>
      <c r="IW34"/>
    </row>
    <row r="35" spans="1:257" ht="20.100000000000001" customHeight="1">
      <c r="A35" s="119"/>
      <c r="B35" s="93"/>
      <c r="C35" s="13">
        <v>31.3</v>
      </c>
      <c r="D35" s="16">
        <v>1</v>
      </c>
      <c r="E35" s="15">
        <v>38000</v>
      </c>
      <c r="F35" s="15">
        <f>E35*C35</f>
        <v>1189400</v>
      </c>
      <c r="G35" s="76">
        <f>E35-E35*4%</f>
        <v>36480</v>
      </c>
      <c r="H35" s="76">
        <f>G35*C35</f>
        <v>1141824</v>
      </c>
      <c r="I35" s="16">
        <f>J35/C35</f>
        <v>42918.720000000001</v>
      </c>
      <c r="J35" s="16">
        <f t="shared" si="3"/>
        <v>1343355.936</v>
      </c>
      <c r="K35" s="8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10"/>
      <c r="IT35" s="36"/>
      <c r="IU35" s="36"/>
      <c r="IV35" s="36"/>
      <c r="IW35"/>
    </row>
    <row r="36" spans="1:257" ht="20.100000000000001" customHeight="1">
      <c r="A36" s="119"/>
      <c r="B36" s="93"/>
      <c r="C36" s="13">
        <v>33.799999999999997</v>
      </c>
      <c r="D36" s="170" t="s">
        <v>88</v>
      </c>
      <c r="E36" s="15">
        <v>38000</v>
      </c>
      <c r="F36" s="15">
        <f>E36*C36</f>
        <v>1284400</v>
      </c>
      <c r="G36" s="76">
        <f>E36-E36*4%</f>
        <v>36480</v>
      </c>
      <c r="H36" s="76">
        <f>G36*C36</f>
        <v>1233024</v>
      </c>
      <c r="I36" s="16">
        <f>J36/C36</f>
        <v>42918.720000000001</v>
      </c>
      <c r="J36" s="16">
        <f t="shared" si="3"/>
        <v>1450652.736</v>
      </c>
      <c r="K36" s="8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10"/>
      <c r="IT36" s="36"/>
      <c r="IU36" s="36"/>
      <c r="IV36" s="36"/>
      <c r="IW36"/>
    </row>
    <row r="37" spans="1:257" ht="20.100000000000001" customHeight="1">
      <c r="A37" s="119"/>
      <c r="B37" s="92" t="s">
        <v>9</v>
      </c>
      <c r="C37" s="13">
        <v>47.5</v>
      </c>
      <c r="D37" s="171" t="s">
        <v>89</v>
      </c>
      <c r="E37" s="15">
        <v>37000</v>
      </c>
      <c r="F37" s="15">
        <f>E37*C37</f>
        <v>1757500</v>
      </c>
      <c r="G37" s="76">
        <f>E37-E37*5.65%</f>
        <v>34909.5</v>
      </c>
      <c r="H37" s="76">
        <f>G37*C37</f>
        <v>1658201.25</v>
      </c>
      <c r="I37" s="16">
        <f>J37/C37</f>
        <v>41071.026749999997</v>
      </c>
      <c r="J37" s="16">
        <f t="shared" si="3"/>
        <v>1950873.7706249999</v>
      </c>
      <c r="K37" s="8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  <c r="IR37" s="9"/>
      <c r="IS37" s="10"/>
      <c r="IT37" s="36"/>
      <c r="IU37" s="36"/>
      <c r="IV37" s="36"/>
      <c r="IW37"/>
    </row>
    <row r="38" spans="1:257" ht="27.75" customHeight="1">
      <c r="A38" s="119"/>
      <c r="B38" s="102"/>
      <c r="C38" s="13">
        <v>50.8</v>
      </c>
      <c r="D38" s="87" t="s">
        <v>90</v>
      </c>
      <c r="E38" s="15">
        <v>37000</v>
      </c>
      <c r="F38" s="15">
        <f>E38*C38</f>
        <v>1879600</v>
      </c>
      <c r="G38" s="76">
        <f>E38-E38*4%</f>
        <v>35520</v>
      </c>
      <c r="H38" s="76">
        <f>G38*C38</f>
        <v>1804416</v>
      </c>
      <c r="I38" s="16">
        <f>J38/C38</f>
        <v>41789.280000000006</v>
      </c>
      <c r="J38" s="16">
        <f t="shared" si="3"/>
        <v>2122895.4240000001</v>
      </c>
      <c r="K38" s="8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  <c r="IR38" s="9"/>
      <c r="IS38" s="10"/>
      <c r="IT38" s="36"/>
      <c r="IU38" s="36"/>
      <c r="IV38" s="36"/>
      <c r="IW38"/>
    </row>
    <row r="39" spans="1:257" ht="20.100000000000001" customHeight="1">
      <c r="A39" s="119"/>
      <c r="B39" s="81" t="s">
        <v>12</v>
      </c>
      <c r="C39" s="13">
        <v>64.099999999999994</v>
      </c>
      <c r="D39" s="170" t="s">
        <v>91</v>
      </c>
      <c r="E39" s="15">
        <v>36000</v>
      </c>
      <c r="F39" s="15">
        <f>E39*C39</f>
        <v>2307600</v>
      </c>
      <c r="G39" s="76">
        <f>E39-E39*4%</f>
        <v>34560</v>
      </c>
      <c r="H39" s="76">
        <f>G39*C39</f>
        <v>2215296</v>
      </c>
      <c r="I39" s="16">
        <f>J39/C39</f>
        <v>40659.840000000004</v>
      </c>
      <c r="J39" s="16">
        <f t="shared" si="3"/>
        <v>2606295.7439999999</v>
      </c>
      <c r="K39" s="8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  <c r="IR39" s="9"/>
      <c r="IS39" s="10"/>
      <c r="IT39" s="36"/>
      <c r="IU39" s="36"/>
      <c r="IV39" s="36"/>
      <c r="IW39"/>
    </row>
    <row r="40" spans="1:257" ht="69.95" customHeight="1">
      <c r="A40" s="119"/>
      <c r="B40" s="2" t="s">
        <v>14</v>
      </c>
      <c r="C40" s="89"/>
      <c r="D40" s="89"/>
      <c r="E40" s="89"/>
      <c r="F40" s="89"/>
      <c r="G40" s="89"/>
      <c r="H40" s="89"/>
      <c r="I40" s="89"/>
      <c r="J40" s="89"/>
      <c r="K40" s="89"/>
      <c r="L40" s="8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10"/>
    </row>
    <row r="41" spans="1:257" ht="20.100000000000001" customHeight="1">
      <c r="A41" s="119"/>
      <c r="B41" s="90" t="s">
        <v>15</v>
      </c>
      <c r="C41" s="103" t="s">
        <v>2</v>
      </c>
      <c r="D41" s="180" t="s">
        <v>3</v>
      </c>
      <c r="E41" s="152" t="s">
        <v>4</v>
      </c>
      <c r="F41" s="152"/>
      <c r="G41" s="152"/>
      <c r="H41" s="96" t="s">
        <v>65</v>
      </c>
      <c r="I41" s="107"/>
      <c r="J41" s="90" t="s">
        <v>67</v>
      </c>
      <c r="K41" s="91"/>
      <c r="L41" s="8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  <c r="IR41" s="9"/>
      <c r="IS41" s="9"/>
      <c r="IT41" s="10"/>
    </row>
    <row r="42" spans="1:257" ht="20.100000000000001" customHeight="1">
      <c r="A42" s="119"/>
      <c r="B42" s="111"/>
      <c r="C42" s="163"/>
      <c r="D42" s="181"/>
      <c r="E42" s="152"/>
      <c r="F42" s="152"/>
      <c r="G42" s="152"/>
      <c r="H42" s="107"/>
      <c r="I42" s="107"/>
      <c r="J42" s="91"/>
      <c r="K42" s="91"/>
      <c r="L42" s="8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10"/>
    </row>
    <row r="43" spans="1:257" ht="20.100000000000001" customHeight="1">
      <c r="A43" s="119"/>
      <c r="B43" s="111"/>
      <c r="C43" s="164"/>
      <c r="D43" s="182"/>
      <c r="E43" s="152"/>
      <c r="F43" s="152"/>
      <c r="G43" s="152"/>
      <c r="H43" s="107"/>
      <c r="I43" s="107"/>
      <c r="J43" s="91"/>
      <c r="K43" s="91"/>
      <c r="L43" s="8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  <c r="IR43" s="9"/>
      <c r="IS43" s="9"/>
      <c r="IT43" s="10"/>
    </row>
    <row r="44" spans="1:257" ht="21" customHeight="1">
      <c r="A44" s="119"/>
      <c r="B44" s="81" t="s">
        <v>92</v>
      </c>
      <c r="C44" s="175"/>
      <c r="D44" s="176"/>
      <c r="E44" s="176"/>
      <c r="F44" s="177"/>
      <c r="G44" s="19"/>
      <c r="H44" s="109"/>
      <c r="I44" s="110"/>
      <c r="J44" s="12"/>
      <c r="K44" s="12"/>
      <c r="L44" s="8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10"/>
    </row>
    <row r="45" spans="1:257" ht="20.100000000000001" customHeight="1">
      <c r="A45" s="119"/>
      <c r="B45" s="92" t="s">
        <v>8</v>
      </c>
      <c r="C45" s="20">
        <v>29.5</v>
      </c>
      <c r="D45" s="14">
        <v>40939</v>
      </c>
      <c r="E45" s="15">
        <v>38000</v>
      </c>
      <c r="F45" s="15">
        <f>E45*C45</f>
        <v>1121000</v>
      </c>
      <c r="G45" s="77">
        <f>E45-E45*5.65%</f>
        <v>35853</v>
      </c>
      <c r="H45" s="76">
        <f>G45*C45</f>
        <v>1057663.5</v>
      </c>
      <c r="I45" s="16">
        <f>J45/C45</f>
        <v>42181.054499999998</v>
      </c>
      <c r="J45" s="16">
        <f t="shared" ref="J45:J53" si="4">H45+H45*0.1765</f>
        <v>1244341.10775</v>
      </c>
      <c r="K45" s="8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  <c r="IR45" s="9"/>
      <c r="IS45" s="10"/>
      <c r="IW45"/>
    </row>
    <row r="46" spans="1:257" ht="20.100000000000001" customHeight="1">
      <c r="A46" s="119"/>
      <c r="B46" s="93"/>
      <c r="C46" s="20">
        <v>30.1</v>
      </c>
      <c r="D46" s="14">
        <v>40939</v>
      </c>
      <c r="E46" s="15">
        <v>38000</v>
      </c>
      <c r="F46" s="15">
        <f>E46*C46</f>
        <v>1143800</v>
      </c>
      <c r="G46" s="77">
        <f>E46-E46*5.65%</f>
        <v>35853</v>
      </c>
      <c r="H46" s="76">
        <f>G46*C46</f>
        <v>1079175.3</v>
      </c>
      <c r="I46" s="16">
        <f>J46/C46</f>
        <v>42181.054499999998</v>
      </c>
      <c r="J46" s="16">
        <f t="shared" si="4"/>
        <v>1269649.7404499999</v>
      </c>
      <c r="K46" s="8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  <c r="IR46" s="9"/>
      <c r="IS46" s="10"/>
      <c r="IW46"/>
    </row>
    <row r="47" spans="1:257" ht="20.100000000000001" customHeight="1">
      <c r="A47" s="119"/>
      <c r="B47" s="93"/>
      <c r="C47" s="20">
        <v>30.2</v>
      </c>
      <c r="D47" s="15">
        <v>1</v>
      </c>
      <c r="E47" s="15">
        <v>38000</v>
      </c>
      <c r="F47" s="15">
        <f>E47*C47</f>
        <v>1147600</v>
      </c>
      <c r="G47" s="77">
        <f>E47-E47*5.65%</f>
        <v>35853</v>
      </c>
      <c r="H47" s="76">
        <f>G47*C47</f>
        <v>1082760.5999999999</v>
      </c>
      <c r="I47" s="16">
        <f>J47/C47</f>
        <v>42181.054499999998</v>
      </c>
      <c r="J47" s="16">
        <f t="shared" si="4"/>
        <v>1273867.8458999998</v>
      </c>
      <c r="K47" s="8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  <c r="IR47" s="9"/>
      <c r="IS47" s="10"/>
      <c r="IW47"/>
    </row>
    <row r="48" spans="1:257" ht="20.100000000000001" customHeight="1">
      <c r="A48" s="119"/>
      <c r="B48" s="93"/>
      <c r="C48" s="20">
        <v>33.700000000000003</v>
      </c>
      <c r="D48" s="14">
        <v>40939</v>
      </c>
      <c r="E48" s="15">
        <v>38000</v>
      </c>
      <c r="F48" s="15">
        <f>E48*C48</f>
        <v>1280600</v>
      </c>
      <c r="G48" s="77">
        <f>E48-E48*5.65%</f>
        <v>35853</v>
      </c>
      <c r="H48" s="76">
        <f>G48*C48</f>
        <v>1208246.1000000001</v>
      </c>
      <c r="I48" s="16">
        <f>J48/C48</f>
        <v>42181.054499999998</v>
      </c>
      <c r="J48" s="16">
        <f t="shared" si="4"/>
        <v>1421501.5366500001</v>
      </c>
      <c r="K48" s="8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10"/>
      <c r="IW48"/>
    </row>
    <row r="49" spans="1:257" ht="20.100000000000001" customHeight="1">
      <c r="A49" s="119"/>
      <c r="B49" s="93"/>
      <c r="C49" s="20">
        <v>33.799999999999997</v>
      </c>
      <c r="D49" s="15">
        <v>1</v>
      </c>
      <c r="E49" s="15">
        <v>38000</v>
      </c>
      <c r="F49" s="15">
        <f>E49*C49</f>
        <v>1284400</v>
      </c>
      <c r="G49" s="77">
        <f>E49-E49*4%</f>
        <v>36480</v>
      </c>
      <c r="H49" s="76">
        <f>G49*C49</f>
        <v>1233024</v>
      </c>
      <c r="I49" s="16">
        <f>J49/C49</f>
        <v>42918.720000000001</v>
      </c>
      <c r="J49" s="16">
        <f t="shared" si="4"/>
        <v>1450652.736</v>
      </c>
      <c r="K49" s="8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  <c r="IR49" s="9"/>
      <c r="IS49" s="10"/>
      <c r="IW49"/>
    </row>
    <row r="50" spans="1:257" ht="20.100000000000001" customHeight="1">
      <c r="A50" s="119"/>
      <c r="B50" s="93"/>
      <c r="C50" s="20">
        <v>34.200000000000003</v>
      </c>
      <c r="D50" s="14">
        <v>40908</v>
      </c>
      <c r="E50" s="15">
        <v>38000</v>
      </c>
      <c r="F50" s="15">
        <f>E50*C50</f>
        <v>1299600</v>
      </c>
      <c r="G50" s="77">
        <f>E50-E50*4%</f>
        <v>36480</v>
      </c>
      <c r="H50" s="76">
        <f>G50*C50</f>
        <v>1247616</v>
      </c>
      <c r="I50" s="16">
        <f>J50/C50</f>
        <v>42918.719999999994</v>
      </c>
      <c r="J50" s="16">
        <f t="shared" si="4"/>
        <v>1467820.2239999999</v>
      </c>
      <c r="K50" s="8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  <c r="IR50" s="9"/>
      <c r="IS50" s="10"/>
      <c r="IW50"/>
    </row>
    <row r="51" spans="1:257" ht="20.100000000000001" customHeight="1">
      <c r="A51" s="119"/>
      <c r="B51" s="11" t="s">
        <v>9</v>
      </c>
      <c r="C51" s="20">
        <v>60.1</v>
      </c>
      <c r="D51" s="15">
        <v>1</v>
      </c>
      <c r="E51" s="15">
        <v>36000</v>
      </c>
      <c r="F51" s="15">
        <f>E51*C51</f>
        <v>2163600</v>
      </c>
      <c r="G51" s="77">
        <f>E51-E51*4%</f>
        <v>34560</v>
      </c>
      <c r="H51" s="76">
        <f>G51*C51</f>
        <v>2077056</v>
      </c>
      <c r="I51" s="16">
        <f>J51/C51</f>
        <v>40659.840000000004</v>
      </c>
      <c r="J51" s="16">
        <f t="shared" si="4"/>
        <v>2443656.3840000001</v>
      </c>
      <c r="K51" s="8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  <c r="IR51" s="9"/>
      <c r="IS51" s="10"/>
      <c r="IW51"/>
    </row>
    <row r="52" spans="1:257" ht="20.100000000000001" customHeight="1">
      <c r="A52" s="119"/>
      <c r="B52" s="92" t="s">
        <v>12</v>
      </c>
      <c r="C52" s="20">
        <v>64.099999999999994</v>
      </c>
      <c r="D52" s="14">
        <v>40939</v>
      </c>
      <c r="E52" s="15">
        <v>36000</v>
      </c>
      <c r="F52" s="15">
        <f>E52*C52</f>
        <v>2307600</v>
      </c>
      <c r="G52" s="77">
        <f>E52-E52*5%</f>
        <v>34200</v>
      </c>
      <c r="H52" s="76">
        <f>G52*C52</f>
        <v>2192220</v>
      </c>
      <c r="I52" s="16">
        <f>J52/C52</f>
        <v>40236.300000000003</v>
      </c>
      <c r="J52" s="16">
        <f t="shared" si="4"/>
        <v>2579146.83</v>
      </c>
      <c r="K52" s="8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10"/>
      <c r="IW52"/>
    </row>
    <row r="53" spans="1:257" ht="20.100000000000001" customHeight="1">
      <c r="A53" s="119"/>
      <c r="B53" s="93"/>
      <c r="C53" s="20">
        <v>64.2</v>
      </c>
      <c r="D53" s="14">
        <v>40908</v>
      </c>
      <c r="E53" s="15">
        <v>36000</v>
      </c>
      <c r="F53" s="15">
        <f>E53*C53</f>
        <v>2311200</v>
      </c>
      <c r="G53" s="77">
        <f>E53-E53*5%</f>
        <v>34200</v>
      </c>
      <c r="H53" s="76">
        <f>G53*C53</f>
        <v>2195640</v>
      </c>
      <c r="I53" s="16">
        <f>J53/C53</f>
        <v>40236.299999999996</v>
      </c>
      <c r="J53" s="16">
        <f t="shared" si="4"/>
        <v>2583170.46</v>
      </c>
      <c r="K53" s="8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  <c r="IR53" s="9"/>
      <c r="IS53" s="10"/>
      <c r="IW53"/>
    </row>
    <row r="54" spans="1:257" ht="20.100000000000001" customHeight="1">
      <c r="A54" s="119"/>
      <c r="B54" s="81" t="s">
        <v>110</v>
      </c>
      <c r="C54" s="175"/>
      <c r="D54" s="176"/>
      <c r="E54" s="176"/>
      <c r="F54" s="177"/>
      <c r="G54" s="15"/>
      <c r="H54" s="77"/>
      <c r="I54" s="76"/>
      <c r="J54" s="16"/>
      <c r="K54" s="16"/>
      <c r="L54" s="8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  <c r="IR54" s="9"/>
      <c r="IS54" s="9"/>
      <c r="IT54" s="10"/>
      <c r="IU54" s="36"/>
      <c r="IV54" s="36"/>
      <c r="IW54" s="36"/>
    </row>
    <row r="55" spans="1:257" ht="20.100000000000001" customHeight="1">
      <c r="A55" s="119"/>
      <c r="B55" s="92" t="s">
        <v>8</v>
      </c>
      <c r="C55" s="20">
        <v>29.5</v>
      </c>
      <c r="D55" s="14">
        <v>40908</v>
      </c>
      <c r="E55" s="15">
        <v>38000</v>
      </c>
      <c r="F55" s="15">
        <f>E55*C55</f>
        <v>1121000</v>
      </c>
      <c r="G55" s="77"/>
      <c r="H55" s="76"/>
      <c r="I55" s="16"/>
      <c r="J55" s="16"/>
      <c r="K55" s="8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  <c r="IR55" s="9"/>
      <c r="IS55" s="10"/>
      <c r="IT55" s="36"/>
      <c r="IU55" s="36"/>
      <c r="IV55" s="36"/>
      <c r="IW55"/>
    </row>
    <row r="56" spans="1:257" ht="20.100000000000001" customHeight="1">
      <c r="A56" s="119"/>
      <c r="B56" s="93"/>
      <c r="C56" s="20">
        <v>30.1</v>
      </c>
      <c r="D56" s="14">
        <v>40939</v>
      </c>
      <c r="E56" s="15">
        <v>38000</v>
      </c>
      <c r="F56" s="15">
        <f t="shared" ref="F56:F63" si="5">E56*C56</f>
        <v>1143800</v>
      </c>
      <c r="G56" s="77"/>
      <c r="H56" s="76"/>
      <c r="I56" s="16"/>
      <c r="J56" s="16"/>
      <c r="K56" s="8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  <c r="IR56" s="9"/>
      <c r="IS56" s="10"/>
      <c r="IT56" s="36"/>
      <c r="IU56" s="36"/>
      <c r="IV56" s="36"/>
      <c r="IW56"/>
    </row>
    <row r="57" spans="1:257" ht="20.100000000000001" customHeight="1">
      <c r="A57" s="119"/>
      <c r="B57" s="93"/>
      <c r="C57" s="20">
        <v>30.2</v>
      </c>
      <c r="D57" s="15">
        <v>1</v>
      </c>
      <c r="E57" s="15">
        <v>38000</v>
      </c>
      <c r="F57" s="15">
        <f t="shared" si="5"/>
        <v>1147600</v>
      </c>
      <c r="G57" s="77"/>
      <c r="H57" s="76"/>
      <c r="I57" s="16"/>
      <c r="J57" s="16"/>
      <c r="K57" s="8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10"/>
      <c r="IT57" s="36"/>
      <c r="IU57" s="36"/>
      <c r="IV57" s="36"/>
      <c r="IW57"/>
    </row>
    <row r="58" spans="1:257" ht="20.100000000000001" customHeight="1">
      <c r="A58" s="119"/>
      <c r="B58" s="93"/>
      <c r="C58" s="20">
        <v>33.700000000000003</v>
      </c>
      <c r="D58" s="14">
        <v>40939</v>
      </c>
      <c r="E58" s="15">
        <v>38000</v>
      </c>
      <c r="F58" s="15">
        <f t="shared" si="5"/>
        <v>1280600</v>
      </c>
      <c r="G58" s="77"/>
      <c r="H58" s="76"/>
      <c r="I58" s="16"/>
      <c r="J58" s="16"/>
      <c r="K58" s="8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  <c r="IR58" s="9"/>
      <c r="IS58" s="10"/>
      <c r="IT58" s="36"/>
      <c r="IU58" s="36"/>
      <c r="IV58" s="36"/>
      <c r="IW58"/>
    </row>
    <row r="59" spans="1:257" ht="20.100000000000001" customHeight="1">
      <c r="A59" s="119"/>
      <c r="B59" s="93"/>
      <c r="C59" s="20">
        <v>33.799999999999997</v>
      </c>
      <c r="D59" s="15">
        <v>1</v>
      </c>
      <c r="E59" s="15">
        <v>38000</v>
      </c>
      <c r="F59" s="15">
        <f t="shared" si="5"/>
        <v>1284400</v>
      </c>
      <c r="G59" s="77"/>
      <c r="H59" s="76"/>
      <c r="I59" s="16"/>
      <c r="J59" s="16"/>
      <c r="K59" s="8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  <c r="IR59" s="9"/>
      <c r="IS59" s="10"/>
      <c r="IT59" s="36"/>
      <c r="IU59" s="36"/>
      <c r="IV59" s="36"/>
      <c r="IW59"/>
    </row>
    <row r="60" spans="1:257" ht="20.100000000000001" customHeight="1">
      <c r="A60" s="119"/>
      <c r="B60" s="93"/>
      <c r="C60" s="20">
        <v>34.200000000000003</v>
      </c>
      <c r="D60" s="14">
        <v>40908</v>
      </c>
      <c r="E60" s="15">
        <v>38000</v>
      </c>
      <c r="F60" s="15">
        <f t="shared" si="5"/>
        <v>1299600</v>
      </c>
      <c r="G60" s="77"/>
      <c r="H60" s="76"/>
      <c r="I60" s="16"/>
      <c r="J60" s="16"/>
      <c r="K60" s="8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  <c r="IR60" s="9"/>
      <c r="IS60" s="10"/>
      <c r="IT60" s="36"/>
      <c r="IU60" s="36"/>
      <c r="IV60" s="36"/>
      <c r="IW60"/>
    </row>
    <row r="61" spans="1:257" ht="20.100000000000001" customHeight="1">
      <c r="A61" s="119"/>
      <c r="B61" s="81" t="s">
        <v>9</v>
      </c>
      <c r="C61" s="20">
        <v>60.1</v>
      </c>
      <c r="D61" s="15">
        <v>1</v>
      </c>
      <c r="E61" s="15">
        <v>36000</v>
      </c>
      <c r="F61" s="15">
        <f t="shared" si="5"/>
        <v>2163600</v>
      </c>
      <c r="G61" s="77"/>
      <c r="H61" s="76"/>
      <c r="I61" s="16"/>
      <c r="J61" s="16"/>
      <c r="K61" s="8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  <c r="IR61" s="9"/>
      <c r="IS61" s="10"/>
      <c r="IT61" s="36"/>
      <c r="IU61" s="36"/>
      <c r="IV61" s="36"/>
      <c r="IW61"/>
    </row>
    <row r="62" spans="1:257" ht="20.100000000000001" customHeight="1">
      <c r="A62" s="119"/>
      <c r="B62" s="92" t="s">
        <v>12</v>
      </c>
      <c r="C62" s="20">
        <v>64.099999999999994</v>
      </c>
      <c r="D62" s="14">
        <v>40939</v>
      </c>
      <c r="E62" s="15">
        <v>36000</v>
      </c>
      <c r="F62" s="15">
        <f t="shared" si="5"/>
        <v>2307600</v>
      </c>
      <c r="G62" s="77"/>
      <c r="H62" s="76"/>
      <c r="I62" s="16"/>
      <c r="J62" s="16"/>
      <c r="K62" s="8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  <c r="IR62" s="9"/>
      <c r="IS62" s="10"/>
      <c r="IT62" s="36"/>
      <c r="IU62" s="36"/>
      <c r="IV62" s="36"/>
      <c r="IW62"/>
    </row>
    <row r="63" spans="1:257" ht="20.100000000000001" customHeight="1">
      <c r="A63" s="119"/>
      <c r="B63" s="93"/>
      <c r="C63" s="20">
        <v>64.2</v>
      </c>
      <c r="D63" s="14">
        <v>40543</v>
      </c>
      <c r="E63" s="15">
        <v>36000</v>
      </c>
      <c r="F63" s="15">
        <f t="shared" si="5"/>
        <v>2311200</v>
      </c>
      <c r="G63" s="77"/>
      <c r="H63" s="76"/>
      <c r="I63" s="16"/>
      <c r="J63" s="16"/>
      <c r="K63" s="8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  <c r="IR63" s="9"/>
      <c r="IS63" s="10"/>
      <c r="IT63" s="36"/>
      <c r="IU63" s="36"/>
      <c r="IV63" s="36"/>
      <c r="IW63"/>
    </row>
    <row r="64" spans="1:257" ht="69.95" customHeight="1">
      <c r="A64" s="119"/>
      <c r="B64" s="2" t="s">
        <v>16</v>
      </c>
      <c r="C64" s="89"/>
      <c r="D64" s="89"/>
      <c r="E64" s="89"/>
      <c r="F64" s="89"/>
      <c r="G64" s="89"/>
      <c r="H64" s="89"/>
      <c r="I64" s="89"/>
      <c r="J64" s="89"/>
      <c r="K64" s="89"/>
      <c r="L64" s="8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  <c r="IR64" s="9"/>
      <c r="IS64" s="9"/>
      <c r="IT64" s="10"/>
    </row>
    <row r="65" spans="1:257" ht="30" customHeight="1">
      <c r="A65" s="119"/>
      <c r="B65" s="90" t="s">
        <v>17</v>
      </c>
      <c r="C65" s="90" t="s">
        <v>2</v>
      </c>
      <c r="D65" s="98" t="s">
        <v>3</v>
      </c>
      <c r="E65" s="188" t="s">
        <v>4</v>
      </c>
      <c r="F65" s="189"/>
      <c r="G65" s="190"/>
      <c r="H65" s="96" t="s">
        <v>5</v>
      </c>
      <c r="I65" s="97"/>
      <c r="J65" s="103" t="s">
        <v>6</v>
      </c>
      <c r="K65" s="116"/>
      <c r="L65" s="8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  <c r="IR65" s="9"/>
      <c r="IS65" s="9"/>
      <c r="IT65" s="10"/>
    </row>
    <row r="66" spans="1:257" ht="30" customHeight="1">
      <c r="A66" s="119"/>
      <c r="B66" s="90"/>
      <c r="C66" s="113"/>
      <c r="D66" s="100"/>
      <c r="E66" s="191"/>
      <c r="F66" s="192"/>
      <c r="G66" s="193"/>
      <c r="H66" s="97"/>
      <c r="I66" s="97"/>
      <c r="J66" s="105"/>
      <c r="K66" s="117"/>
      <c r="L66" s="8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  <c r="IR66" s="9"/>
      <c r="IS66" s="9"/>
      <c r="IT66" s="10"/>
    </row>
    <row r="67" spans="1:257" ht="20.100000000000001" customHeight="1">
      <c r="A67" s="119"/>
      <c r="B67" s="92" t="s">
        <v>8</v>
      </c>
      <c r="C67" s="13">
        <v>22.9</v>
      </c>
      <c r="D67" s="21">
        <v>38837</v>
      </c>
      <c r="E67" s="15">
        <v>41000</v>
      </c>
      <c r="F67" s="15">
        <f>E67*C67</f>
        <v>938899.99999999988</v>
      </c>
      <c r="G67" s="76">
        <f t="shared" ref="G67:G73" si="6">E67-E67*5.65%</f>
        <v>38683.5</v>
      </c>
      <c r="H67" s="76">
        <f>G67*C67</f>
        <v>885852.14999999991</v>
      </c>
      <c r="I67" s="16">
        <f t="shared" ref="I67:J73" si="7">G67+G67*0.1765</f>
        <v>45511.137750000002</v>
      </c>
      <c r="J67" s="16">
        <f t="shared" si="7"/>
        <v>1042205.0544749999</v>
      </c>
      <c r="K67" s="8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  <c r="IR67" s="9"/>
      <c r="IS67" s="10"/>
      <c r="IW67"/>
    </row>
    <row r="68" spans="1:257" ht="20.100000000000001" customHeight="1">
      <c r="A68" s="119"/>
      <c r="B68" s="93"/>
      <c r="C68" s="13">
        <v>36.200000000000003</v>
      </c>
      <c r="D68" s="14" t="s">
        <v>93</v>
      </c>
      <c r="E68" s="15">
        <v>41000</v>
      </c>
      <c r="F68" s="15">
        <f>E68*C68</f>
        <v>1484200.0000000002</v>
      </c>
      <c r="G68" s="76">
        <f t="shared" si="6"/>
        <v>38683.5</v>
      </c>
      <c r="H68" s="76">
        <f>G68*C68</f>
        <v>1400342.7000000002</v>
      </c>
      <c r="I68" s="16">
        <f t="shared" si="7"/>
        <v>45511.137750000002</v>
      </c>
      <c r="J68" s="16">
        <f t="shared" si="7"/>
        <v>1647503.1865500002</v>
      </c>
      <c r="K68" s="8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  <c r="IR68" s="9"/>
      <c r="IS68" s="10"/>
      <c r="IW68"/>
    </row>
    <row r="69" spans="1:257" ht="20.100000000000001" customHeight="1">
      <c r="A69" s="119"/>
      <c r="B69" s="93"/>
      <c r="C69" s="13">
        <v>44.7</v>
      </c>
      <c r="D69" s="21" t="s">
        <v>94</v>
      </c>
      <c r="E69" s="15">
        <v>40000</v>
      </c>
      <c r="F69" s="15">
        <f>E69*C69</f>
        <v>1788000</v>
      </c>
      <c r="G69" s="76">
        <f t="shared" si="6"/>
        <v>37740</v>
      </c>
      <c r="H69" s="76">
        <f>G69*C69</f>
        <v>1686978</v>
      </c>
      <c r="I69" s="16">
        <f t="shared" si="7"/>
        <v>44401.11</v>
      </c>
      <c r="J69" s="16">
        <f t="shared" si="7"/>
        <v>1984729.6170000001</v>
      </c>
      <c r="K69" s="8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  <c r="IR69" s="9"/>
      <c r="IS69" s="10"/>
      <c r="IW69"/>
    </row>
    <row r="70" spans="1:257" ht="20.100000000000001" customHeight="1">
      <c r="A70" s="119"/>
      <c r="B70" s="93"/>
      <c r="C70" s="13">
        <v>44.8</v>
      </c>
      <c r="D70" s="21">
        <v>38717</v>
      </c>
      <c r="E70" s="15">
        <v>40000</v>
      </c>
      <c r="F70" s="15">
        <f>E70*C70</f>
        <v>1792000</v>
      </c>
      <c r="G70" s="76">
        <f t="shared" si="6"/>
        <v>37740</v>
      </c>
      <c r="H70" s="76">
        <f>G70*C70</f>
        <v>1690752</v>
      </c>
      <c r="I70" s="16">
        <f t="shared" si="7"/>
        <v>44401.11</v>
      </c>
      <c r="J70" s="16">
        <f t="shared" si="7"/>
        <v>1989169.7280000001</v>
      </c>
      <c r="K70" s="22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  <c r="IQ70" s="9"/>
      <c r="IR70" s="9"/>
      <c r="IS70" s="10"/>
      <c r="IW70"/>
    </row>
    <row r="71" spans="1:257" ht="20.100000000000001" customHeight="1">
      <c r="A71" s="119"/>
      <c r="B71" s="92" t="s">
        <v>9</v>
      </c>
      <c r="C71" s="13">
        <v>63</v>
      </c>
      <c r="D71" s="17"/>
      <c r="E71" s="15">
        <v>38000</v>
      </c>
      <c r="F71" s="15">
        <f>E71*C71</f>
        <v>2394000</v>
      </c>
      <c r="G71" s="76">
        <f t="shared" si="6"/>
        <v>35853</v>
      </c>
      <c r="H71" s="76">
        <f>G71*C71</f>
        <v>2258739</v>
      </c>
      <c r="I71" s="16">
        <f t="shared" si="7"/>
        <v>42181.054499999998</v>
      </c>
      <c r="J71" s="16">
        <f t="shared" si="7"/>
        <v>2657406.4334999998</v>
      </c>
      <c r="K71" s="23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  <c r="IQ71" s="9"/>
      <c r="IR71" s="9"/>
      <c r="IS71" s="10"/>
      <c r="IW71"/>
    </row>
    <row r="72" spans="1:257" ht="20.100000000000001" customHeight="1">
      <c r="A72" s="119"/>
      <c r="B72" s="102"/>
      <c r="C72" s="13">
        <v>63.4</v>
      </c>
      <c r="D72" s="17" t="s">
        <v>19</v>
      </c>
      <c r="E72" s="15">
        <v>38000</v>
      </c>
      <c r="F72" s="15">
        <f>E72*C72</f>
        <v>2409200</v>
      </c>
      <c r="G72" s="76">
        <f t="shared" si="6"/>
        <v>35853</v>
      </c>
      <c r="H72" s="76">
        <f>G72*C72</f>
        <v>2273080.1999999997</v>
      </c>
      <c r="I72" s="16">
        <f t="shared" si="7"/>
        <v>42181.054499999998</v>
      </c>
      <c r="J72" s="16">
        <f t="shared" si="7"/>
        <v>2674278.8552999995</v>
      </c>
      <c r="K72" s="24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  <c r="IQ72" s="9"/>
      <c r="IR72" s="9"/>
      <c r="IS72" s="10"/>
      <c r="IW72"/>
    </row>
    <row r="73" spans="1:257" ht="20.100000000000001" customHeight="1">
      <c r="A73" s="119"/>
      <c r="B73" s="25"/>
      <c r="C73" s="13">
        <v>64.2</v>
      </c>
      <c r="D73" s="21" t="s">
        <v>95</v>
      </c>
      <c r="E73" s="15">
        <v>38000</v>
      </c>
      <c r="F73" s="15">
        <f>E73*C73</f>
        <v>2439600</v>
      </c>
      <c r="G73" s="76">
        <f t="shared" si="6"/>
        <v>35853</v>
      </c>
      <c r="H73" s="76">
        <f>G73*C73</f>
        <v>2301762.6</v>
      </c>
      <c r="I73" s="16">
        <f t="shared" si="7"/>
        <v>42181.054499999998</v>
      </c>
      <c r="J73" s="16">
        <f t="shared" si="7"/>
        <v>2708023.6989000002</v>
      </c>
      <c r="K73" s="8"/>
      <c r="L73" s="26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  <c r="IQ73" s="9"/>
      <c r="IR73" s="9"/>
      <c r="IS73" s="10"/>
      <c r="IW73"/>
    </row>
    <row r="74" spans="1:257" ht="60" customHeight="1">
      <c r="A74" s="119"/>
      <c r="B74" s="6" t="s">
        <v>20</v>
      </c>
      <c r="C74" s="6" t="s">
        <v>2</v>
      </c>
      <c r="D74" s="6" t="s">
        <v>3</v>
      </c>
      <c r="E74" s="94" t="s">
        <v>4</v>
      </c>
      <c r="F74" s="165"/>
      <c r="G74" s="96" t="s">
        <v>5</v>
      </c>
      <c r="H74" s="97"/>
      <c r="I74" s="94" t="s">
        <v>6</v>
      </c>
      <c r="J74" s="95"/>
      <c r="K74" s="8"/>
      <c r="L74" s="27"/>
      <c r="M74" s="8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  <c r="IQ74" s="9"/>
      <c r="IR74" s="9"/>
      <c r="IS74" s="10"/>
      <c r="IW74"/>
    </row>
    <row r="75" spans="1:257" ht="20.100000000000001" customHeight="1">
      <c r="A75" s="119"/>
      <c r="B75" s="92" t="s">
        <v>8</v>
      </c>
      <c r="C75" s="20">
        <v>27.5</v>
      </c>
      <c r="D75" s="14" t="s">
        <v>96</v>
      </c>
      <c r="E75" s="15">
        <v>41000</v>
      </c>
      <c r="F75" s="15">
        <f>E75*C75</f>
        <v>1127500</v>
      </c>
      <c r="G75" s="76">
        <f t="shared" ref="G75:G81" si="8">E75-E75*5.65%</f>
        <v>38683.5</v>
      </c>
      <c r="H75" s="76">
        <f>G75*C75</f>
        <v>1063796.25</v>
      </c>
      <c r="I75" s="16">
        <f t="shared" ref="I75:J81" si="9">G75+G75*0.1765</f>
        <v>45511.137750000002</v>
      </c>
      <c r="J75" s="16">
        <f t="shared" si="9"/>
        <v>1251556.288125</v>
      </c>
      <c r="K75" s="8"/>
      <c r="L75" s="28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  <c r="IQ75" s="9"/>
      <c r="IR75" s="9"/>
      <c r="IS75" s="10"/>
      <c r="IW75"/>
    </row>
    <row r="76" spans="1:257" ht="20.100000000000001" customHeight="1">
      <c r="A76" s="119"/>
      <c r="B76" s="93"/>
      <c r="C76" s="20">
        <v>44.7</v>
      </c>
      <c r="D76" s="14">
        <v>38717</v>
      </c>
      <c r="E76" s="15">
        <v>40000</v>
      </c>
      <c r="F76" s="15">
        <f>E76*C76</f>
        <v>1788000</v>
      </c>
      <c r="G76" s="76">
        <f t="shared" si="8"/>
        <v>37740</v>
      </c>
      <c r="H76" s="76">
        <f>G76*C76</f>
        <v>1686978</v>
      </c>
      <c r="I76" s="16">
        <f t="shared" si="9"/>
        <v>44401.11</v>
      </c>
      <c r="J76" s="16">
        <f t="shared" si="9"/>
        <v>1984729.6170000001</v>
      </c>
      <c r="K76" s="8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  <c r="IQ76" s="9"/>
      <c r="IR76" s="9"/>
      <c r="IS76" s="10"/>
      <c r="IW76"/>
    </row>
    <row r="77" spans="1:257" ht="20.100000000000001" customHeight="1">
      <c r="A77" s="119"/>
      <c r="B77" s="93"/>
      <c r="C77" s="20">
        <v>44.8</v>
      </c>
      <c r="D77" s="14">
        <v>38717</v>
      </c>
      <c r="E77" s="15">
        <v>40000</v>
      </c>
      <c r="F77" s="15">
        <f>E77*C77</f>
        <v>1792000</v>
      </c>
      <c r="G77" s="76">
        <f t="shared" si="8"/>
        <v>37740</v>
      </c>
      <c r="H77" s="76">
        <f>G77*C77</f>
        <v>1690752</v>
      </c>
      <c r="I77" s="16">
        <f t="shared" si="9"/>
        <v>44401.11</v>
      </c>
      <c r="J77" s="16">
        <f t="shared" si="9"/>
        <v>1989169.7280000001</v>
      </c>
      <c r="K77" s="8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10"/>
      <c r="IW77"/>
    </row>
    <row r="78" spans="1:257" ht="20.100000000000001" customHeight="1">
      <c r="A78" s="119"/>
      <c r="B78" s="92" t="s">
        <v>9</v>
      </c>
      <c r="C78" s="20">
        <v>51.6</v>
      </c>
      <c r="D78" s="17" t="s">
        <v>21</v>
      </c>
      <c r="E78" s="15">
        <v>39000</v>
      </c>
      <c r="F78" s="15">
        <f>E78*C78</f>
        <v>2012400</v>
      </c>
      <c r="G78" s="76">
        <f t="shared" si="8"/>
        <v>36796.5</v>
      </c>
      <c r="H78" s="76">
        <f>G78*C78</f>
        <v>1898699.4000000001</v>
      </c>
      <c r="I78" s="16">
        <f t="shared" si="9"/>
        <v>43291.082249999999</v>
      </c>
      <c r="J78" s="16">
        <f t="shared" si="9"/>
        <v>2233819.8441000003</v>
      </c>
      <c r="K78" s="8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  <c r="IR78" s="9"/>
      <c r="IS78" s="10"/>
      <c r="IW78"/>
    </row>
    <row r="79" spans="1:257" ht="20.100000000000001" customHeight="1">
      <c r="A79" s="119"/>
      <c r="B79" s="93"/>
      <c r="C79" s="20">
        <v>58.5</v>
      </c>
      <c r="D79" s="17" t="s">
        <v>22</v>
      </c>
      <c r="E79" s="15">
        <v>39000</v>
      </c>
      <c r="F79" s="15">
        <f>E79*C79</f>
        <v>2281500</v>
      </c>
      <c r="G79" s="76">
        <f t="shared" si="8"/>
        <v>36796.5</v>
      </c>
      <c r="H79" s="76">
        <f>G79*C79</f>
        <v>2152595.25</v>
      </c>
      <c r="I79" s="16">
        <f t="shared" si="9"/>
        <v>43291.082249999999</v>
      </c>
      <c r="J79" s="16">
        <f t="shared" si="9"/>
        <v>2532528.3116250001</v>
      </c>
      <c r="K79" s="8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  <c r="IR79" s="9"/>
      <c r="IS79" s="10"/>
      <c r="IW79"/>
    </row>
    <row r="80" spans="1:257" ht="20.100000000000001" customHeight="1">
      <c r="A80" s="119"/>
      <c r="B80" s="93"/>
      <c r="C80" s="20">
        <v>61.2</v>
      </c>
      <c r="D80" s="17" t="s">
        <v>23</v>
      </c>
      <c r="E80" s="15">
        <v>38000</v>
      </c>
      <c r="F80" s="15">
        <f>E80*C80</f>
        <v>2325600</v>
      </c>
      <c r="G80" s="76">
        <f t="shared" si="8"/>
        <v>35853</v>
      </c>
      <c r="H80" s="76">
        <f>G80*C80</f>
        <v>2194203.6</v>
      </c>
      <c r="I80" s="16">
        <f t="shared" si="9"/>
        <v>42181.054499999998</v>
      </c>
      <c r="J80" s="16">
        <f t="shared" si="9"/>
        <v>2581480.5353999999</v>
      </c>
      <c r="K80" s="8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  <c r="IR80" s="9"/>
      <c r="IS80" s="10"/>
      <c r="IW80"/>
    </row>
    <row r="81" spans="1:257" ht="20.100000000000001" customHeight="1">
      <c r="A81" s="119"/>
      <c r="B81" s="93"/>
      <c r="C81" s="20">
        <v>62.5</v>
      </c>
      <c r="D81" s="14">
        <v>38717</v>
      </c>
      <c r="E81" s="15">
        <v>38000</v>
      </c>
      <c r="F81" s="15">
        <f>E81*C81</f>
        <v>2375000</v>
      </c>
      <c r="G81" s="76">
        <f t="shared" si="8"/>
        <v>35853</v>
      </c>
      <c r="H81" s="76">
        <f>G81*C81</f>
        <v>2240812.5</v>
      </c>
      <c r="I81" s="16">
        <f t="shared" si="9"/>
        <v>42181.054499999998</v>
      </c>
      <c r="J81" s="16">
        <f t="shared" si="9"/>
        <v>2636315.90625</v>
      </c>
      <c r="K81" s="8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  <c r="IR81" s="9"/>
      <c r="IS81" s="10"/>
      <c r="IW81"/>
    </row>
    <row r="82" spans="1:257" ht="60" customHeight="1">
      <c r="A82" s="119"/>
      <c r="B82" s="6" t="s">
        <v>24</v>
      </c>
      <c r="C82" s="7" t="s">
        <v>2</v>
      </c>
      <c r="D82" s="7" t="s">
        <v>3</v>
      </c>
      <c r="E82" s="178" t="s">
        <v>4</v>
      </c>
      <c r="F82" s="179"/>
      <c r="G82" s="96" t="s">
        <v>5</v>
      </c>
      <c r="H82" s="97"/>
      <c r="I82" s="94" t="s">
        <v>6</v>
      </c>
      <c r="J82" s="95"/>
      <c r="K82" s="8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  <c r="IR82" s="9"/>
      <c r="IS82" s="10"/>
      <c r="IW82"/>
    </row>
    <row r="83" spans="1:257" ht="20.100000000000001" customHeight="1">
      <c r="A83" s="119"/>
      <c r="B83" s="92" t="s">
        <v>8</v>
      </c>
      <c r="C83" s="20">
        <v>44.7</v>
      </c>
      <c r="D83" s="14">
        <v>38717</v>
      </c>
      <c r="E83" s="15">
        <v>40000</v>
      </c>
      <c r="F83" s="15">
        <f>E83*C83</f>
        <v>1788000</v>
      </c>
      <c r="G83" s="78">
        <f>E83-E83*5.65%</f>
        <v>37740</v>
      </c>
      <c r="H83" s="78">
        <f>G83*C83</f>
        <v>1686978</v>
      </c>
      <c r="I83" s="16">
        <f t="shared" ref="I83:J85" si="10">G83+G83*0.1765</f>
        <v>44401.11</v>
      </c>
      <c r="J83" s="16">
        <f t="shared" si="10"/>
        <v>1984729.6170000001</v>
      </c>
      <c r="K83" s="8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  <c r="IR83" s="9"/>
      <c r="IS83" s="10"/>
      <c r="IW83"/>
    </row>
    <row r="84" spans="1:257" ht="20.100000000000001" customHeight="1">
      <c r="A84" s="119"/>
      <c r="B84" s="93"/>
      <c r="C84" s="20">
        <v>44.8</v>
      </c>
      <c r="D84" s="14">
        <v>38717</v>
      </c>
      <c r="E84" s="15">
        <v>40000</v>
      </c>
      <c r="F84" s="15">
        <f>E84*C84</f>
        <v>1792000</v>
      </c>
      <c r="G84" s="78">
        <f>E84-E84*5.65%</f>
        <v>37740</v>
      </c>
      <c r="H84" s="78">
        <f>G84*C84</f>
        <v>1690752</v>
      </c>
      <c r="I84" s="16">
        <f t="shared" si="10"/>
        <v>44401.11</v>
      </c>
      <c r="J84" s="16">
        <f t="shared" si="10"/>
        <v>1989169.7280000001</v>
      </c>
      <c r="K84" s="8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  <c r="IR84" s="9"/>
      <c r="IS84" s="10"/>
      <c r="IW84"/>
    </row>
    <row r="85" spans="1:257" ht="20.100000000000001" customHeight="1">
      <c r="A85" s="119"/>
      <c r="B85" s="11" t="s">
        <v>9</v>
      </c>
      <c r="C85" s="20">
        <v>62.5</v>
      </c>
      <c r="D85" s="14">
        <v>38717</v>
      </c>
      <c r="E85" s="15">
        <v>38000</v>
      </c>
      <c r="F85" s="15">
        <f>E85*C85</f>
        <v>2375000</v>
      </c>
      <c r="G85" s="78">
        <f>E85-E85*5.65%</f>
        <v>35853</v>
      </c>
      <c r="H85" s="78">
        <f>G85*C85</f>
        <v>2240812.5</v>
      </c>
      <c r="I85" s="16">
        <f t="shared" si="10"/>
        <v>42181.054499999998</v>
      </c>
      <c r="J85" s="16">
        <f t="shared" si="10"/>
        <v>2636315.90625</v>
      </c>
      <c r="K85" s="8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  <c r="IR85" s="9"/>
      <c r="IS85" s="10"/>
      <c r="IW85"/>
    </row>
    <row r="86" spans="1:257" ht="60" customHeight="1">
      <c r="A86" s="119"/>
      <c r="B86" s="6" t="s">
        <v>25</v>
      </c>
      <c r="C86" s="7" t="s">
        <v>2</v>
      </c>
      <c r="D86" s="7" t="s">
        <v>3</v>
      </c>
      <c r="E86" s="178" t="s">
        <v>4</v>
      </c>
      <c r="F86" s="179"/>
      <c r="G86" s="96" t="s">
        <v>5</v>
      </c>
      <c r="H86" s="97"/>
      <c r="I86" s="94" t="s">
        <v>6</v>
      </c>
      <c r="J86" s="95"/>
      <c r="K86" s="8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  <c r="IR86" s="9"/>
      <c r="IS86" s="10"/>
      <c r="IW86"/>
    </row>
    <row r="87" spans="1:257" ht="20.100000000000001" customHeight="1">
      <c r="A87" s="119"/>
      <c r="B87" s="92" t="s">
        <v>8</v>
      </c>
      <c r="C87" s="20">
        <v>31.8</v>
      </c>
      <c r="D87" s="15">
        <v>1</v>
      </c>
      <c r="E87" s="15">
        <v>41000</v>
      </c>
      <c r="F87" s="15">
        <f>E87*C87</f>
        <v>1303800</v>
      </c>
      <c r="G87" s="76">
        <f>E87-E87*5.65%</f>
        <v>38683.5</v>
      </c>
      <c r="H87" s="76">
        <f>G87*C87</f>
        <v>1230135.3</v>
      </c>
      <c r="I87" s="16">
        <f t="shared" ref="I87:J90" si="11">G87+G87*0.1765</f>
        <v>45511.137750000002</v>
      </c>
      <c r="J87" s="16">
        <f t="shared" si="11"/>
        <v>1447254.1804500001</v>
      </c>
      <c r="K87" s="8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  <c r="IR87" s="9"/>
      <c r="IS87" s="10"/>
      <c r="IW87"/>
    </row>
    <row r="88" spans="1:257" ht="20.100000000000001" customHeight="1">
      <c r="A88" s="119"/>
      <c r="B88" s="93"/>
      <c r="C88" s="20">
        <v>44.7</v>
      </c>
      <c r="D88" s="14">
        <v>38717</v>
      </c>
      <c r="E88" s="15">
        <v>40000</v>
      </c>
      <c r="F88" s="15">
        <f>E88*C88</f>
        <v>1788000</v>
      </c>
      <c r="G88" s="76">
        <f>E88-E88*5.65%</f>
        <v>37740</v>
      </c>
      <c r="H88" s="76">
        <f>G88*C88</f>
        <v>1686978</v>
      </c>
      <c r="I88" s="16">
        <f t="shared" si="11"/>
        <v>44401.11</v>
      </c>
      <c r="J88" s="16">
        <f t="shared" si="11"/>
        <v>1984729.6170000001</v>
      </c>
      <c r="K88" s="8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  <c r="IR88" s="9"/>
      <c r="IS88" s="10"/>
      <c r="IW88"/>
    </row>
    <row r="89" spans="1:257" ht="20.100000000000001" customHeight="1">
      <c r="A89" s="119"/>
      <c r="B89" s="93"/>
      <c r="C89" s="20">
        <v>44.8</v>
      </c>
      <c r="D89" s="14">
        <v>38748</v>
      </c>
      <c r="E89" s="15">
        <v>40000</v>
      </c>
      <c r="F89" s="15">
        <f>E89*C89</f>
        <v>1792000</v>
      </c>
      <c r="G89" s="76">
        <f>E89-E89*5.65%</f>
        <v>37740</v>
      </c>
      <c r="H89" s="76">
        <f>G89*C89</f>
        <v>1690752</v>
      </c>
      <c r="I89" s="16">
        <f t="shared" si="11"/>
        <v>44401.11</v>
      </c>
      <c r="J89" s="16">
        <f t="shared" si="11"/>
        <v>1989169.7280000001</v>
      </c>
      <c r="K89" s="8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  <c r="IR89" s="9"/>
      <c r="IS89" s="10"/>
      <c r="IW89"/>
    </row>
    <row r="90" spans="1:257" ht="20.100000000000001" customHeight="1">
      <c r="A90" s="119"/>
      <c r="B90" s="11" t="s">
        <v>9</v>
      </c>
      <c r="C90" s="20">
        <v>62.5</v>
      </c>
      <c r="D90" s="14">
        <v>38717</v>
      </c>
      <c r="E90" s="15">
        <v>38000</v>
      </c>
      <c r="F90" s="15">
        <f>E90*C90</f>
        <v>2375000</v>
      </c>
      <c r="G90" s="76">
        <f>E90-E90*5.65%</f>
        <v>35853</v>
      </c>
      <c r="H90" s="76">
        <f>G90*C90</f>
        <v>2240812.5</v>
      </c>
      <c r="I90" s="16">
        <f t="shared" si="11"/>
        <v>42181.054499999998</v>
      </c>
      <c r="J90" s="16">
        <f t="shared" si="11"/>
        <v>2636315.90625</v>
      </c>
      <c r="K90" s="8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  <c r="IR90" s="9"/>
      <c r="IS90" s="10"/>
      <c r="IW90"/>
    </row>
    <row r="91" spans="1:257" ht="60" customHeight="1">
      <c r="A91" s="119"/>
      <c r="B91" s="6" t="s">
        <v>26</v>
      </c>
      <c r="C91" s="7" t="s">
        <v>2</v>
      </c>
      <c r="D91" s="7" t="s">
        <v>3</v>
      </c>
      <c r="E91" s="178" t="s">
        <v>4</v>
      </c>
      <c r="F91" s="179"/>
      <c r="G91" s="96" t="s">
        <v>5</v>
      </c>
      <c r="H91" s="97"/>
      <c r="I91" s="94" t="s">
        <v>6</v>
      </c>
      <c r="J91" s="95"/>
      <c r="K91" s="8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  <c r="IR91" s="9"/>
      <c r="IS91" s="10"/>
      <c r="IW91"/>
    </row>
    <row r="92" spans="1:257" ht="20.100000000000001" customHeight="1">
      <c r="A92" s="119"/>
      <c r="B92" s="92" t="s">
        <v>8</v>
      </c>
      <c r="C92" s="20">
        <v>27.4</v>
      </c>
      <c r="D92" s="14" t="s">
        <v>97</v>
      </c>
      <c r="E92" s="15">
        <v>41000</v>
      </c>
      <c r="F92" s="15">
        <f>E92*C92</f>
        <v>1123400</v>
      </c>
      <c r="G92" s="76">
        <f t="shared" ref="G92:G98" si="12">E92-E92*5.65%</f>
        <v>38683.5</v>
      </c>
      <c r="H92" s="76">
        <f>G92*C92</f>
        <v>1059927.8999999999</v>
      </c>
      <c r="I92" s="16">
        <f t="shared" ref="I92:J98" si="13">G92+G92*0.1765</f>
        <v>45511.137750000002</v>
      </c>
      <c r="J92" s="16">
        <f t="shared" si="13"/>
        <v>1247005.17435</v>
      </c>
      <c r="K92" s="8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  <c r="IR92" s="9"/>
      <c r="IS92" s="10"/>
      <c r="IW92"/>
    </row>
    <row r="93" spans="1:257" ht="20.100000000000001" customHeight="1">
      <c r="A93" s="119"/>
      <c r="B93" s="108"/>
      <c r="C93" s="20">
        <v>44.7</v>
      </c>
      <c r="D93" s="14">
        <v>38717</v>
      </c>
      <c r="E93" s="15">
        <v>40000</v>
      </c>
      <c r="F93" s="15">
        <f>E93*C93</f>
        <v>1788000</v>
      </c>
      <c r="G93" s="76">
        <f t="shared" si="12"/>
        <v>37740</v>
      </c>
      <c r="H93" s="76">
        <f>G93*C93</f>
        <v>1686978</v>
      </c>
      <c r="I93" s="16">
        <f t="shared" si="13"/>
        <v>44401.11</v>
      </c>
      <c r="J93" s="16">
        <f t="shared" si="13"/>
        <v>1984729.6170000001</v>
      </c>
      <c r="K93" s="8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  <c r="IR93" s="9"/>
      <c r="IS93" s="10"/>
      <c r="IW93"/>
    </row>
    <row r="94" spans="1:257" ht="20.100000000000001" customHeight="1">
      <c r="A94" s="119"/>
      <c r="B94" s="108"/>
      <c r="C94" s="20">
        <v>44.8</v>
      </c>
      <c r="D94" s="14">
        <v>38717</v>
      </c>
      <c r="E94" s="15">
        <v>40000</v>
      </c>
      <c r="F94" s="15">
        <f>E94*C94</f>
        <v>1792000</v>
      </c>
      <c r="G94" s="76">
        <f t="shared" si="12"/>
        <v>37740</v>
      </c>
      <c r="H94" s="76">
        <f>G94*C94</f>
        <v>1690752</v>
      </c>
      <c r="I94" s="16">
        <f t="shared" si="13"/>
        <v>44401.11</v>
      </c>
      <c r="J94" s="16">
        <f t="shared" si="13"/>
        <v>1989169.7280000001</v>
      </c>
      <c r="K94" s="8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  <c r="IR94" s="9"/>
      <c r="IS94" s="10"/>
      <c r="IW94"/>
    </row>
    <row r="95" spans="1:257" ht="20.100000000000001" customHeight="1">
      <c r="A95" s="119"/>
      <c r="B95" s="92" t="s">
        <v>9</v>
      </c>
      <c r="C95" s="20">
        <v>51.5</v>
      </c>
      <c r="D95" s="17" t="s">
        <v>98</v>
      </c>
      <c r="E95" s="15">
        <v>39000</v>
      </c>
      <c r="F95" s="15">
        <f>E95*C95</f>
        <v>2008500</v>
      </c>
      <c r="G95" s="76">
        <f t="shared" si="12"/>
        <v>36796.5</v>
      </c>
      <c r="H95" s="76">
        <f>G95*C95</f>
        <v>1895019.75</v>
      </c>
      <c r="I95" s="16">
        <f t="shared" si="13"/>
        <v>43291.082249999999</v>
      </c>
      <c r="J95" s="16">
        <f t="shared" si="13"/>
        <v>2229490.7358749998</v>
      </c>
      <c r="K95" s="8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  <c r="IR95" s="9"/>
      <c r="IS95" s="10"/>
      <c r="IW95"/>
    </row>
    <row r="96" spans="1:257" ht="20.100000000000001" customHeight="1">
      <c r="A96" s="119"/>
      <c r="B96" s="93"/>
      <c r="C96" s="20">
        <v>58.5</v>
      </c>
      <c r="D96" s="17" t="s">
        <v>22</v>
      </c>
      <c r="E96" s="15">
        <v>39000</v>
      </c>
      <c r="F96" s="15">
        <f>E96*C96</f>
        <v>2281500</v>
      </c>
      <c r="G96" s="76">
        <f t="shared" si="12"/>
        <v>36796.5</v>
      </c>
      <c r="H96" s="76">
        <f>G96*C96</f>
        <v>2152595.25</v>
      </c>
      <c r="I96" s="16">
        <f t="shared" si="13"/>
        <v>43291.082249999999</v>
      </c>
      <c r="J96" s="16">
        <f t="shared" si="13"/>
        <v>2532528.3116250001</v>
      </c>
      <c r="K96" s="8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  <c r="IR96" s="9"/>
      <c r="IS96" s="10"/>
      <c r="IW96"/>
    </row>
    <row r="97" spans="1:257" ht="20.100000000000001" customHeight="1">
      <c r="A97" s="119"/>
      <c r="B97" s="93"/>
      <c r="C97" s="20">
        <v>61.2</v>
      </c>
      <c r="D97" s="14">
        <v>38748</v>
      </c>
      <c r="E97" s="15">
        <v>38000</v>
      </c>
      <c r="F97" s="15">
        <f>E97*C97</f>
        <v>2325600</v>
      </c>
      <c r="G97" s="76">
        <f t="shared" si="12"/>
        <v>35853</v>
      </c>
      <c r="H97" s="76">
        <f>G97*C97</f>
        <v>2194203.6</v>
      </c>
      <c r="I97" s="16">
        <f t="shared" si="13"/>
        <v>42181.054499999998</v>
      </c>
      <c r="J97" s="16">
        <f t="shared" si="13"/>
        <v>2581480.5353999999</v>
      </c>
      <c r="K97" s="8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  <c r="IR97" s="9"/>
      <c r="IS97" s="10"/>
      <c r="IW97"/>
    </row>
    <row r="98" spans="1:257" ht="20.100000000000001" customHeight="1">
      <c r="A98" s="119"/>
      <c r="B98" s="93"/>
      <c r="C98" s="20">
        <v>61.5</v>
      </c>
      <c r="D98" s="14">
        <v>38717</v>
      </c>
      <c r="E98" s="15">
        <v>38000</v>
      </c>
      <c r="F98" s="15">
        <f>E98*C98</f>
        <v>2337000</v>
      </c>
      <c r="G98" s="76">
        <f t="shared" si="12"/>
        <v>35853</v>
      </c>
      <c r="H98" s="76">
        <f>G98*C98</f>
        <v>2204959.5</v>
      </c>
      <c r="I98" s="16">
        <f t="shared" si="13"/>
        <v>42181.054499999998</v>
      </c>
      <c r="J98" s="16">
        <f t="shared" si="13"/>
        <v>2594134.8517499999</v>
      </c>
      <c r="K98" s="8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  <c r="IR98" s="9"/>
      <c r="IS98" s="10"/>
      <c r="IW98"/>
    </row>
    <row r="99" spans="1:257" ht="60" customHeight="1">
      <c r="A99" s="119"/>
      <c r="B99" s="6" t="s">
        <v>27</v>
      </c>
      <c r="C99" s="7" t="s">
        <v>2</v>
      </c>
      <c r="D99" s="7" t="s">
        <v>3</v>
      </c>
      <c r="E99" s="178" t="s">
        <v>4</v>
      </c>
      <c r="F99" s="179"/>
      <c r="G99" s="96" t="s">
        <v>5</v>
      </c>
      <c r="H99" s="97"/>
      <c r="I99" s="94" t="s">
        <v>6</v>
      </c>
      <c r="J99" s="95"/>
      <c r="K99" s="8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  <c r="IR99" s="9"/>
      <c r="IS99" s="10"/>
      <c r="IW99"/>
    </row>
    <row r="100" spans="1:257" ht="20.100000000000001" customHeight="1">
      <c r="A100" s="119"/>
      <c r="B100" s="92" t="s">
        <v>8</v>
      </c>
      <c r="C100" s="20">
        <v>23</v>
      </c>
      <c r="D100" s="14"/>
      <c r="E100" s="15">
        <v>41000</v>
      </c>
      <c r="F100" s="15">
        <f>E100*C100</f>
        <v>943000</v>
      </c>
      <c r="G100" s="76">
        <f t="shared" ref="G100:G106" si="14">E100-E100*5.65%</f>
        <v>38683.5</v>
      </c>
      <c r="H100" s="76">
        <f>G100*C100</f>
        <v>889720.5</v>
      </c>
      <c r="I100" s="16">
        <f t="shared" ref="I100:J106" si="15">G100+G100*0.1765</f>
        <v>45511.137750000002</v>
      </c>
      <c r="J100" s="16">
        <f t="shared" si="15"/>
        <v>1046756.16825</v>
      </c>
      <c r="K100" s="8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  <c r="IR100" s="9"/>
      <c r="IS100" s="10"/>
      <c r="IW100"/>
    </row>
    <row r="101" spans="1:257" ht="20.100000000000001" customHeight="1">
      <c r="A101" s="119"/>
      <c r="B101" s="93"/>
      <c r="C101" s="20">
        <v>36.299999999999997</v>
      </c>
      <c r="D101" s="14" t="s">
        <v>99</v>
      </c>
      <c r="E101" s="15">
        <v>41000</v>
      </c>
      <c r="F101" s="15">
        <f>E101*C101</f>
        <v>1488299.9999999998</v>
      </c>
      <c r="G101" s="76">
        <f t="shared" si="14"/>
        <v>38683.5</v>
      </c>
      <c r="H101" s="76">
        <f>G101*C101</f>
        <v>1404211.0499999998</v>
      </c>
      <c r="I101" s="16">
        <f t="shared" si="15"/>
        <v>45511.137750000002</v>
      </c>
      <c r="J101" s="16">
        <f t="shared" si="15"/>
        <v>1652054.3003249997</v>
      </c>
      <c r="K101" s="8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  <c r="IR101" s="9"/>
      <c r="IS101" s="10"/>
      <c r="IW101"/>
    </row>
    <row r="102" spans="1:257" ht="20.100000000000001" customHeight="1">
      <c r="A102" s="119"/>
      <c r="B102" s="93"/>
      <c r="C102" s="20">
        <v>44.7</v>
      </c>
      <c r="D102" s="14" t="s">
        <v>100</v>
      </c>
      <c r="E102" s="15">
        <v>40000</v>
      </c>
      <c r="F102" s="15">
        <f>E102*C102</f>
        <v>1788000</v>
      </c>
      <c r="G102" s="76">
        <f t="shared" si="14"/>
        <v>37740</v>
      </c>
      <c r="H102" s="76">
        <f>G102*C102</f>
        <v>1686978</v>
      </c>
      <c r="I102" s="16">
        <f t="shared" si="15"/>
        <v>44401.11</v>
      </c>
      <c r="J102" s="16">
        <f t="shared" si="15"/>
        <v>1984729.6170000001</v>
      </c>
      <c r="K102" s="8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  <c r="IR102" s="9"/>
      <c r="IS102" s="10"/>
      <c r="IW102"/>
    </row>
    <row r="103" spans="1:257" ht="20.100000000000001" customHeight="1">
      <c r="A103" s="119"/>
      <c r="B103" s="108"/>
      <c r="C103" s="20">
        <v>44.8</v>
      </c>
      <c r="D103" s="14">
        <v>38717</v>
      </c>
      <c r="E103" s="15">
        <v>40000</v>
      </c>
      <c r="F103" s="15">
        <f>E103*C103</f>
        <v>1792000</v>
      </c>
      <c r="G103" s="76">
        <f t="shared" si="14"/>
        <v>37740</v>
      </c>
      <c r="H103" s="76">
        <f>G103*C103</f>
        <v>1690752</v>
      </c>
      <c r="I103" s="16">
        <f t="shared" si="15"/>
        <v>44401.11</v>
      </c>
      <c r="J103" s="16">
        <f t="shared" si="15"/>
        <v>1989169.7280000001</v>
      </c>
      <c r="K103" s="8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  <c r="IR103" s="9"/>
      <c r="IS103" s="10"/>
      <c r="IW103"/>
    </row>
    <row r="104" spans="1:257" ht="20.100000000000001" customHeight="1">
      <c r="A104" s="119"/>
      <c r="B104" s="92" t="s">
        <v>9</v>
      </c>
      <c r="C104" s="20">
        <v>63</v>
      </c>
      <c r="D104" s="17" t="s">
        <v>18</v>
      </c>
      <c r="E104" s="15">
        <v>38000</v>
      </c>
      <c r="F104" s="15">
        <f>E104*C104</f>
        <v>2394000</v>
      </c>
      <c r="G104" s="76">
        <f t="shared" si="14"/>
        <v>35853</v>
      </c>
      <c r="H104" s="76">
        <f>G104*C104</f>
        <v>2258739</v>
      </c>
      <c r="I104" s="16">
        <f t="shared" si="15"/>
        <v>42181.054499999998</v>
      </c>
      <c r="J104" s="16">
        <f t="shared" si="15"/>
        <v>2657406.4334999998</v>
      </c>
      <c r="K104" s="8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  <c r="IP104" s="9"/>
      <c r="IQ104" s="9"/>
      <c r="IR104" s="9"/>
      <c r="IS104" s="10"/>
      <c r="IW104"/>
    </row>
    <row r="105" spans="1:257" ht="20.100000000000001" customHeight="1">
      <c r="A105" s="119"/>
      <c r="B105" s="93"/>
      <c r="C105" s="20">
        <v>63.3</v>
      </c>
      <c r="D105" s="17" t="s">
        <v>19</v>
      </c>
      <c r="E105" s="15">
        <v>38000</v>
      </c>
      <c r="F105" s="15">
        <f>E105*C105</f>
        <v>2405400</v>
      </c>
      <c r="G105" s="76">
        <f t="shared" si="14"/>
        <v>35853</v>
      </c>
      <c r="H105" s="76">
        <f>G105*C105</f>
        <v>2269494.9</v>
      </c>
      <c r="I105" s="16">
        <f t="shared" si="15"/>
        <v>42181.054499999998</v>
      </c>
      <c r="J105" s="16">
        <f t="shared" si="15"/>
        <v>2670060.7498499998</v>
      </c>
      <c r="K105" s="8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  <c r="IP105" s="9"/>
      <c r="IQ105" s="9"/>
      <c r="IR105" s="9"/>
      <c r="IS105" s="10"/>
      <c r="IW105"/>
    </row>
    <row r="106" spans="1:257" ht="20.100000000000001" customHeight="1">
      <c r="A106" s="119"/>
      <c r="B106" s="93"/>
      <c r="C106" s="20">
        <v>64.2</v>
      </c>
      <c r="D106" s="14" t="s">
        <v>95</v>
      </c>
      <c r="E106" s="15">
        <v>38000</v>
      </c>
      <c r="F106" s="15">
        <f>E106*C106</f>
        <v>2439600</v>
      </c>
      <c r="G106" s="76">
        <f t="shared" si="14"/>
        <v>35853</v>
      </c>
      <c r="H106" s="76">
        <f>G106*C106</f>
        <v>2301762.6</v>
      </c>
      <c r="I106" s="16">
        <f t="shared" si="15"/>
        <v>42181.054499999998</v>
      </c>
      <c r="J106" s="16">
        <f t="shared" si="15"/>
        <v>2708023.6989000002</v>
      </c>
      <c r="K106" s="8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  <c r="IP106" s="9"/>
      <c r="IQ106" s="9"/>
      <c r="IR106" s="9"/>
      <c r="IS106" s="10"/>
      <c r="IW106"/>
    </row>
    <row r="107" spans="1:257" ht="69.95" customHeight="1">
      <c r="A107" s="119"/>
      <c r="B107" s="2" t="s">
        <v>28</v>
      </c>
      <c r="C107" s="89"/>
      <c r="D107" s="89"/>
      <c r="E107" s="89"/>
      <c r="F107" s="89"/>
      <c r="G107" s="89"/>
      <c r="H107" s="89"/>
      <c r="I107" s="89"/>
      <c r="J107" s="89"/>
      <c r="K107" s="89"/>
      <c r="L107" s="8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  <c r="IP107" s="9"/>
      <c r="IQ107" s="9"/>
      <c r="IR107" s="9"/>
      <c r="IS107" s="9"/>
      <c r="IT107" s="10"/>
    </row>
    <row r="108" spans="1:257" ht="60" customHeight="1">
      <c r="A108" s="119"/>
      <c r="B108" s="6" t="s">
        <v>29</v>
      </c>
      <c r="C108" s="7" t="s">
        <v>2</v>
      </c>
      <c r="D108" s="7" t="s">
        <v>3</v>
      </c>
      <c r="E108" s="178" t="s">
        <v>4</v>
      </c>
      <c r="F108" s="179"/>
      <c r="G108" s="96" t="s">
        <v>5</v>
      </c>
      <c r="H108" s="97"/>
      <c r="I108" s="94" t="s">
        <v>6</v>
      </c>
      <c r="J108" s="95"/>
      <c r="K108" s="8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  <c r="IP108" s="9"/>
      <c r="IQ108" s="9"/>
      <c r="IR108" s="9"/>
      <c r="IS108" s="10"/>
      <c r="IW108"/>
    </row>
    <row r="109" spans="1:257" ht="20.100000000000001" customHeight="1">
      <c r="A109" s="119"/>
      <c r="B109" s="92" t="s">
        <v>8</v>
      </c>
      <c r="C109" s="20">
        <v>29.5</v>
      </c>
      <c r="D109" s="14">
        <v>40908</v>
      </c>
      <c r="E109" s="15">
        <v>38000</v>
      </c>
      <c r="F109" s="15">
        <f>E109*C109</f>
        <v>1121000</v>
      </c>
      <c r="G109" s="76">
        <f>E109-E109*5.65%</f>
        <v>35853</v>
      </c>
      <c r="H109" s="76">
        <f>G109*C109</f>
        <v>1057663.5</v>
      </c>
      <c r="I109" s="16">
        <f t="shared" ref="I109:I117" si="16">G109+G109*0.1765</f>
        <v>42181.054499999998</v>
      </c>
      <c r="J109" s="16">
        <f t="shared" ref="J109:J117" si="17">H109+H109*0.1765</f>
        <v>1244341.10775</v>
      </c>
      <c r="K109" s="8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  <c r="IP109" s="9"/>
      <c r="IQ109" s="9"/>
      <c r="IR109" s="9"/>
      <c r="IS109" s="10"/>
      <c r="IW109"/>
    </row>
    <row r="110" spans="1:257" ht="20.100000000000001" customHeight="1">
      <c r="A110" s="119"/>
      <c r="B110" s="93"/>
      <c r="C110" s="20">
        <v>30.1</v>
      </c>
      <c r="D110" s="14">
        <v>40908</v>
      </c>
      <c r="E110" s="15">
        <v>38000</v>
      </c>
      <c r="F110" s="15">
        <f>E110*C110</f>
        <v>1143800</v>
      </c>
      <c r="G110" s="76">
        <f>E110-E110*5.65%</f>
        <v>35853</v>
      </c>
      <c r="H110" s="76">
        <f>G110*C110</f>
        <v>1079175.3</v>
      </c>
      <c r="I110" s="16">
        <f t="shared" si="16"/>
        <v>42181.054499999998</v>
      </c>
      <c r="J110" s="16">
        <f t="shared" si="17"/>
        <v>1269649.7404499999</v>
      </c>
      <c r="K110" s="8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  <c r="IP110" s="9"/>
      <c r="IQ110" s="9"/>
      <c r="IR110" s="9"/>
      <c r="IS110" s="10"/>
      <c r="IW110"/>
    </row>
    <row r="111" spans="1:257" ht="20.100000000000001" customHeight="1">
      <c r="A111" s="119"/>
      <c r="B111" s="93"/>
      <c r="C111" s="20">
        <v>33.9</v>
      </c>
      <c r="D111" s="17" t="s">
        <v>19</v>
      </c>
      <c r="E111" s="15">
        <v>38000</v>
      </c>
      <c r="F111" s="15">
        <f>E111*C111</f>
        <v>1288200</v>
      </c>
      <c r="G111" s="76">
        <f>E111-E111*4%</f>
        <v>36480</v>
      </c>
      <c r="H111" s="76">
        <f>G111*C111</f>
        <v>1236672</v>
      </c>
      <c r="I111" s="16">
        <f t="shared" si="16"/>
        <v>42918.720000000001</v>
      </c>
      <c r="J111" s="16">
        <f t="shared" si="17"/>
        <v>1454944.608</v>
      </c>
      <c r="K111" s="8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  <c r="IP111" s="9"/>
      <c r="IQ111" s="9"/>
      <c r="IR111" s="9"/>
      <c r="IS111" s="10"/>
      <c r="IW111"/>
    </row>
    <row r="112" spans="1:257" ht="20.100000000000001" customHeight="1">
      <c r="A112" s="119"/>
      <c r="B112" s="93"/>
      <c r="C112" s="20">
        <v>43.3</v>
      </c>
      <c r="D112" s="15">
        <v>1</v>
      </c>
      <c r="E112" s="15">
        <v>38000</v>
      </c>
      <c r="F112" s="15">
        <f>E112*C112</f>
        <v>1645400</v>
      </c>
      <c r="G112" s="76">
        <f>E112-E112*5.65%</f>
        <v>35853</v>
      </c>
      <c r="H112" s="76">
        <f>G112*C112</f>
        <v>1552434.9</v>
      </c>
      <c r="I112" s="16">
        <f t="shared" si="16"/>
        <v>42181.054499999998</v>
      </c>
      <c r="J112" s="16">
        <f t="shared" si="17"/>
        <v>1826439.6598499999</v>
      </c>
      <c r="K112" s="8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  <c r="IP112" s="9"/>
      <c r="IQ112" s="9"/>
      <c r="IR112" s="9"/>
      <c r="IS112" s="10"/>
      <c r="IW112"/>
    </row>
    <row r="113" spans="1:257" ht="20.100000000000001" customHeight="1">
      <c r="A113" s="119"/>
      <c r="B113" s="92" t="s">
        <v>9</v>
      </c>
      <c r="C113" s="20">
        <v>47.1</v>
      </c>
      <c r="D113" s="14">
        <v>40999</v>
      </c>
      <c r="E113" s="15">
        <v>37000</v>
      </c>
      <c r="F113" s="15">
        <f>E113*C113</f>
        <v>1742700</v>
      </c>
      <c r="G113" s="76">
        <f>E113-E113*5.65%</f>
        <v>34909.5</v>
      </c>
      <c r="H113" s="76">
        <f>G113*C113</f>
        <v>1644237.45</v>
      </c>
      <c r="I113" s="16">
        <f t="shared" si="16"/>
        <v>41071.026749999997</v>
      </c>
      <c r="J113" s="16">
        <f t="shared" si="17"/>
        <v>1934445.359925</v>
      </c>
      <c r="K113" s="8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  <c r="IP113" s="9"/>
      <c r="IQ113" s="9"/>
      <c r="IR113" s="9"/>
      <c r="IS113" s="10"/>
      <c r="IW113"/>
    </row>
    <row r="114" spans="1:257" ht="20.100000000000001" customHeight="1">
      <c r="A114" s="119"/>
      <c r="B114" s="114"/>
      <c r="C114" s="20">
        <v>47.4</v>
      </c>
      <c r="D114" s="14">
        <v>40939</v>
      </c>
      <c r="E114" s="15">
        <v>37000</v>
      </c>
      <c r="F114" s="15">
        <f>E114*C114</f>
        <v>1753800</v>
      </c>
      <c r="G114" s="76">
        <f>E114-E114*5.65%</f>
        <v>34909.5</v>
      </c>
      <c r="H114" s="76">
        <f>G114*C114</f>
        <v>1654710.3</v>
      </c>
      <c r="I114" s="16">
        <f t="shared" si="16"/>
        <v>41071.026749999997</v>
      </c>
      <c r="J114" s="16">
        <f t="shared" si="17"/>
        <v>1946766.6679500001</v>
      </c>
      <c r="K114" s="8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  <c r="IP114" s="9"/>
      <c r="IQ114" s="9"/>
      <c r="IR114" s="9"/>
      <c r="IS114" s="10"/>
      <c r="IW114"/>
    </row>
    <row r="115" spans="1:257" ht="20.100000000000001" customHeight="1">
      <c r="A115" s="119"/>
      <c r="B115" s="114"/>
      <c r="C115" s="20">
        <v>50.9</v>
      </c>
      <c r="D115" s="14">
        <v>40908</v>
      </c>
      <c r="E115" s="15">
        <v>37000</v>
      </c>
      <c r="F115" s="15">
        <f>E115*C115</f>
        <v>1883300</v>
      </c>
      <c r="G115" s="76">
        <f>E115-E115*4%</f>
        <v>35520</v>
      </c>
      <c r="H115" s="76">
        <f>G115*C115</f>
        <v>1807968</v>
      </c>
      <c r="I115" s="16">
        <f t="shared" si="16"/>
        <v>41789.279999999999</v>
      </c>
      <c r="J115" s="16">
        <f t="shared" si="17"/>
        <v>2127074.352</v>
      </c>
      <c r="K115" s="8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10"/>
      <c r="IW115"/>
    </row>
    <row r="116" spans="1:257" ht="20.100000000000001" customHeight="1">
      <c r="A116" s="119"/>
      <c r="B116" s="114"/>
      <c r="C116" s="20">
        <v>51.5</v>
      </c>
      <c r="D116" s="14">
        <v>40999</v>
      </c>
      <c r="E116" s="15">
        <v>37000</v>
      </c>
      <c r="F116" s="15">
        <f>E116*C116</f>
        <v>1905500</v>
      </c>
      <c r="G116" s="76">
        <f>E116-E116*4%</f>
        <v>35520</v>
      </c>
      <c r="H116" s="76">
        <f>G116*C116</f>
        <v>1829280</v>
      </c>
      <c r="I116" s="16">
        <f t="shared" si="16"/>
        <v>41789.279999999999</v>
      </c>
      <c r="J116" s="16">
        <f t="shared" si="17"/>
        <v>2152147.92</v>
      </c>
      <c r="K116" s="8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  <c r="IP116" s="9"/>
      <c r="IQ116" s="9"/>
      <c r="IR116" s="9"/>
      <c r="IS116" s="10"/>
      <c r="IW116"/>
    </row>
    <row r="117" spans="1:257" ht="20.100000000000001" customHeight="1">
      <c r="A117" s="119"/>
      <c r="B117" s="11" t="s">
        <v>12</v>
      </c>
      <c r="C117" s="20">
        <v>64.2</v>
      </c>
      <c r="D117" s="17" t="s">
        <v>19</v>
      </c>
      <c r="E117" s="15">
        <v>36000</v>
      </c>
      <c r="F117" s="15">
        <f>E117*C117</f>
        <v>2311200</v>
      </c>
      <c r="G117" s="76">
        <f>E117-E117*5%</f>
        <v>34200</v>
      </c>
      <c r="H117" s="76">
        <f>G117*C117</f>
        <v>2195640</v>
      </c>
      <c r="I117" s="16">
        <f t="shared" si="16"/>
        <v>40236.300000000003</v>
      </c>
      <c r="J117" s="16">
        <f t="shared" si="17"/>
        <v>2583170.46</v>
      </c>
      <c r="K117" s="8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10"/>
      <c r="IW117"/>
    </row>
    <row r="118" spans="1:257" ht="60" customHeight="1">
      <c r="A118" s="119"/>
      <c r="B118" s="6" t="s">
        <v>30</v>
      </c>
      <c r="C118" s="7" t="s">
        <v>2</v>
      </c>
      <c r="D118" s="7" t="s">
        <v>3</v>
      </c>
      <c r="E118" s="178" t="s">
        <v>4</v>
      </c>
      <c r="F118" s="179"/>
      <c r="G118" s="96" t="s">
        <v>5</v>
      </c>
      <c r="H118" s="97"/>
      <c r="I118" s="94" t="s">
        <v>6</v>
      </c>
      <c r="J118" s="95"/>
      <c r="K118" s="8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10"/>
      <c r="IW118"/>
    </row>
    <row r="119" spans="1:257" ht="20.100000000000001" customHeight="1">
      <c r="A119" s="119"/>
      <c r="B119" s="92" t="s">
        <v>8</v>
      </c>
      <c r="C119" s="20">
        <v>29.4</v>
      </c>
      <c r="D119" s="14">
        <v>40908</v>
      </c>
      <c r="E119" s="15">
        <v>38000</v>
      </c>
      <c r="F119" s="15">
        <f>E119*C119</f>
        <v>1117200</v>
      </c>
      <c r="G119" s="76">
        <f>E119-E119*5.65%</f>
        <v>35853</v>
      </c>
      <c r="H119" s="76">
        <f>G119*C119</f>
        <v>1054078.2</v>
      </c>
      <c r="I119" s="16">
        <f t="shared" ref="I119:J125" si="18">G119+G119*0.1765</f>
        <v>42181.054499999998</v>
      </c>
      <c r="J119" s="16">
        <f t="shared" si="18"/>
        <v>1240123.0022999998</v>
      </c>
      <c r="K119" s="8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  <c r="IP119" s="9"/>
      <c r="IQ119" s="9"/>
      <c r="IR119" s="9"/>
      <c r="IS119" s="10"/>
      <c r="IW119"/>
    </row>
    <row r="120" spans="1:257" ht="20.100000000000001" customHeight="1">
      <c r="A120" s="119"/>
      <c r="B120" s="93"/>
      <c r="C120" s="20">
        <v>30.1</v>
      </c>
      <c r="D120" s="14">
        <v>40908</v>
      </c>
      <c r="E120" s="15">
        <v>38000</v>
      </c>
      <c r="F120" s="15">
        <f>E120*C120</f>
        <v>1143800</v>
      </c>
      <c r="G120" s="76">
        <f>E120-E120*5.65%</f>
        <v>35853</v>
      </c>
      <c r="H120" s="76">
        <f>G120*C120</f>
        <v>1079175.3</v>
      </c>
      <c r="I120" s="16">
        <f t="shared" si="18"/>
        <v>42181.054499999998</v>
      </c>
      <c r="J120" s="16">
        <f t="shared" si="18"/>
        <v>1269649.7404499999</v>
      </c>
      <c r="K120" s="8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  <c r="IP120" s="9"/>
      <c r="IQ120" s="9"/>
      <c r="IR120" s="9"/>
      <c r="IS120" s="10"/>
      <c r="IW120"/>
    </row>
    <row r="121" spans="1:257" ht="20.100000000000001" customHeight="1">
      <c r="A121" s="119"/>
      <c r="B121" s="93"/>
      <c r="C121" s="20">
        <v>33.700000000000003</v>
      </c>
      <c r="D121" s="14">
        <v>40908</v>
      </c>
      <c r="E121" s="15">
        <v>38000</v>
      </c>
      <c r="F121" s="15">
        <f>E121*C121</f>
        <v>1280600</v>
      </c>
      <c r="G121" s="76">
        <f>E121-E121*4%</f>
        <v>36480</v>
      </c>
      <c r="H121" s="76">
        <f>G121*C121</f>
        <v>1229376</v>
      </c>
      <c r="I121" s="16">
        <f t="shared" si="18"/>
        <v>42918.720000000001</v>
      </c>
      <c r="J121" s="16">
        <f t="shared" si="18"/>
        <v>1446360.8640000001</v>
      </c>
      <c r="K121" s="8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  <c r="IP121" s="9"/>
      <c r="IQ121" s="9"/>
      <c r="IR121" s="9"/>
      <c r="IS121" s="10"/>
      <c r="IW121"/>
    </row>
    <row r="122" spans="1:257" ht="20.100000000000001" customHeight="1">
      <c r="A122" s="119"/>
      <c r="B122" s="93"/>
      <c r="C122" s="20">
        <v>34</v>
      </c>
      <c r="D122" s="17" t="s">
        <v>19</v>
      </c>
      <c r="E122" s="15">
        <v>38000</v>
      </c>
      <c r="F122" s="15">
        <f>E122*C122</f>
        <v>1292000</v>
      </c>
      <c r="G122" s="76">
        <f>E122-E122*4%</f>
        <v>36480</v>
      </c>
      <c r="H122" s="76">
        <f>G122*C122</f>
        <v>1240320</v>
      </c>
      <c r="I122" s="16">
        <f t="shared" si="18"/>
        <v>42918.720000000001</v>
      </c>
      <c r="J122" s="16">
        <f t="shared" si="18"/>
        <v>1459236.48</v>
      </c>
      <c r="K122" s="8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  <c r="IP122" s="9"/>
      <c r="IQ122" s="9"/>
      <c r="IR122" s="9"/>
      <c r="IS122" s="10"/>
      <c r="IW122"/>
    </row>
    <row r="123" spans="1:257" ht="20.100000000000001" customHeight="1">
      <c r="A123" s="119"/>
      <c r="B123" s="92" t="s">
        <v>9</v>
      </c>
      <c r="C123" s="20">
        <v>47.1</v>
      </c>
      <c r="D123" s="14">
        <v>40999</v>
      </c>
      <c r="E123" s="15">
        <v>37000</v>
      </c>
      <c r="F123" s="15">
        <f>E123*C123</f>
        <v>1742700</v>
      </c>
      <c r="G123" s="76">
        <f>E123-E123*5.65%</f>
        <v>34909.5</v>
      </c>
      <c r="H123" s="76">
        <f>G123*C123</f>
        <v>1644237.45</v>
      </c>
      <c r="I123" s="16">
        <f t="shared" si="18"/>
        <v>41071.026749999997</v>
      </c>
      <c r="J123" s="16">
        <f t="shared" si="18"/>
        <v>1934445.359925</v>
      </c>
      <c r="K123" s="8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  <c r="IP123" s="9"/>
      <c r="IQ123" s="9"/>
      <c r="IR123" s="9"/>
      <c r="IS123" s="10"/>
      <c r="IW123"/>
    </row>
    <row r="124" spans="1:257" ht="20.100000000000001" customHeight="1">
      <c r="A124" s="119"/>
      <c r="B124" s="93"/>
      <c r="C124" s="20">
        <v>51.5</v>
      </c>
      <c r="D124" s="14">
        <v>40999</v>
      </c>
      <c r="E124" s="15">
        <v>37000</v>
      </c>
      <c r="F124" s="15">
        <f>E124*C124</f>
        <v>1905500</v>
      </c>
      <c r="G124" s="76">
        <f>E124-E124*4%</f>
        <v>35520</v>
      </c>
      <c r="H124" s="76">
        <f>G124*C124</f>
        <v>1829280</v>
      </c>
      <c r="I124" s="16">
        <f t="shared" si="18"/>
        <v>41789.279999999999</v>
      </c>
      <c r="J124" s="16">
        <f t="shared" si="18"/>
        <v>2152147.92</v>
      </c>
      <c r="K124" s="8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  <c r="IP124" s="9"/>
      <c r="IQ124" s="9"/>
      <c r="IR124" s="9"/>
      <c r="IS124" s="10"/>
      <c r="IW124"/>
    </row>
    <row r="125" spans="1:257" ht="20.100000000000001" customHeight="1">
      <c r="A125" s="119"/>
      <c r="B125" s="11" t="s">
        <v>12</v>
      </c>
      <c r="C125" s="20">
        <v>64.2</v>
      </c>
      <c r="D125" s="14">
        <v>40908</v>
      </c>
      <c r="E125" s="15">
        <v>36000</v>
      </c>
      <c r="F125" s="15">
        <f>E125*C125</f>
        <v>2311200</v>
      </c>
      <c r="G125" s="76">
        <f>E125-E125*5%</f>
        <v>34200</v>
      </c>
      <c r="H125" s="76">
        <f>G125*C125</f>
        <v>2195640</v>
      </c>
      <c r="I125" s="16">
        <f t="shared" si="18"/>
        <v>40236.300000000003</v>
      </c>
      <c r="J125" s="16">
        <f t="shared" si="18"/>
        <v>2583170.46</v>
      </c>
      <c r="K125" s="8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  <c r="IP125" s="9"/>
      <c r="IQ125" s="9"/>
      <c r="IR125" s="9"/>
      <c r="IS125" s="10"/>
      <c r="IW125"/>
    </row>
    <row r="126" spans="1:257" ht="60" customHeight="1">
      <c r="A126" s="119"/>
      <c r="B126" s="6" t="s">
        <v>31</v>
      </c>
      <c r="C126" s="7" t="s">
        <v>2</v>
      </c>
      <c r="D126" s="7" t="s">
        <v>3</v>
      </c>
      <c r="E126" s="178" t="s">
        <v>4</v>
      </c>
      <c r="F126" s="179"/>
      <c r="G126" s="96" t="s">
        <v>5</v>
      </c>
      <c r="H126" s="97"/>
      <c r="I126" s="94" t="s">
        <v>6</v>
      </c>
      <c r="J126" s="95"/>
      <c r="K126" s="8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  <c r="IP126" s="9"/>
      <c r="IQ126" s="9"/>
      <c r="IR126" s="9"/>
      <c r="IS126" s="10"/>
      <c r="IW126"/>
    </row>
    <row r="127" spans="1:257" ht="20.100000000000001" customHeight="1">
      <c r="A127" s="119"/>
      <c r="B127" s="92" t="s">
        <v>8</v>
      </c>
      <c r="C127" s="20">
        <v>35.4</v>
      </c>
      <c r="D127" s="14">
        <v>40908</v>
      </c>
      <c r="E127" s="15">
        <v>38000</v>
      </c>
      <c r="F127" s="15">
        <f>E127*C127</f>
        <v>1345200</v>
      </c>
      <c r="G127" s="76">
        <f>E127-E127*5%</f>
        <v>36100</v>
      </c>
      <c r="H127" s="76">
        <f>G127*C127</f>
        <v>1277940</v>
      </c>
      <c r="I127" s="16">
        <f t="shared" ref="I127:J133" si="19">G127+G127*0.1765</f>
        <v>42471.65</v>
      </c>
      <c r="J127" s="16">
        <f t="shared" si="19"/>
        <v>1503496.41</v>
      </c>
      <c r="K127" s="8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  <c r="IP127" s="9"/>
      <c r="IQ127" s="9"/>
      <c r="IR127" s="9"/>
      <c r="IS127" s="10"/>
      <c r="IW127"/>
    </row>
    <row r="128" spans="1:257" ht="20.100000000000001" customHeight="1">
      <c r="A128" s="119"/>
      <c r="B128" s="93"/>
      <c r="C128" s="20">
        <v>36.5</v>
      </c>
      <c r="D128" s="14">
        <v>40908</v>
      </c>
      <c r="E128" s="15">
        <v>38000</v>
      </c>
      <c r="F128" s="15">
        <f>E128*C128</f>
        <v>1387000</v>
      </c>
      <c r="G128" s="76">
        <f>E128-E128*5%</f>
        <v>36100</v>
      </c>
      <c r="H128" s="76">
        <f>G128*C128</f>
        <v>1317650</v>
      </c>
      <c r="I128" s="16">
        <f t="shared" si="19"/>
        <v>42471.65</v>
      </c>
      <c r="J128" s="16">
        <f t="shared" si="19"/>
        <v>1550215.2250000001</v>
      </c>
      <c r="K128" s="8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  <c r="IP128" s="9"/>
      <c r="IQ128" s="9"/>
      <c r="IR128" s="9"/>
      <c r="IS128" s="10"/>
      <c r="IW128"/>
    </row>
    <row r="129" spans="1:257" ht="20.100000000000001" customHeight="1">
      <c r="A129" s="119"/>
      <c r="B129" s="93"/>
      <c r="C129" s="20">
        <v>37.799999999999997</v>
      </c>
      <c r="D129" s="14">
        <v>40939</v>
      </c>
      <c r="E129" s="15">
        <v>38000</v>
      </c>
      <c r="F129" s="15">
        <f>E129*C129</f>
        <v>1436400</v>
      </c>
      <c r="G129" s="76">
        <f>E129-E129*5%</f>
        <v>36100</v>
      </c>
      <c r="H129" s="76">
        <f>G129*C129</f>
        <v>1364580</v>
      </c>
      <c r="I129" s="16">
        <f t="shared" si="19"/>
        <v>42471.65</v>
      </c>
      <c r="J129" s="16">
        <f t="shared" si="19"/>
        <v>1605428.37</v>
      </c>
      <c r="K129" s="8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  <c r="IP129" s="9"/>
      <c r="IQ129" s="9"/>
      <c r="IR129" s="9"/>
      <c r="IS129" s="10"/>
      <c r="IW129"/>
    </row>
    <row r="130" spans="1:257" ht="20.100000000000001" customHeight="1">
      <c r="A130" s="119"/>
      <c r="B130" s="93"/>
      <c r="C130" s="20">
        <v>37.9</v>
      </c>
      <c r="D130" s="17" t="s">
        <v>10</v>
      </c>
      <c r="E130" s="15">
        <v>38000</v>
      </c>
      <c r="F130" s="15">
        <f>E130*C130</f>
        <v>1440200</v>
      </c>
      <c r="G130" s="76">
        <f>E130-E130*5%</f>
        <v>36100</v>
      </c>
      <c r="H130" s="76">
        <f>G130*C130</f>
        <v>1368190</v>
      </c>
      <c r="I130" s="16">
        <f t="shared" si="19"/>
        <v>42471.65</v>
      </c>
      <c r="J130" s="16">
        <f t="shared" si="19"/>
        <v>1609675.5349999999</v>
      </c>
      <c r="K130" s="8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  <c r="IP130" s="9"/>
      <c r="IQ130" s="9"/>
      <c r="IR130" s="9"/>
      <c r="IS130" s="10"/>
      <c r="IW130"/>
    </row>
    <row r="131" spans="1:257" ht="20.100000000000001" customHeight="1">
      <c r="A131" s="119"/>
      <c r="B131" s="11" t="s">
        <v>9</v>
      </c>
      <c r="C131" s="20">
        <v>47.9</v>
      </c>
      <c r="D131" s="14">
        <v>40939</v>
      </c>
      <c r="E131" s="15">
        <v>38000</v>
      </c>
      <c r="F131" s="15">
        <f>E131*C131</f>
        <v>1820200</v>
      </c>
      <c r="G131" s="76">
        <f>E131-E131*5.65%</f>
        <v>35853</v>
      </c>
      <c r="H131" s="76">
        <f>G131*C131</f>
        <v>1717358.7</v>
      </c>
      <c r="I131" s="16">
        <f t="shared" si="19"/>
        <v>42181.054499999998</v>
      </c>
      <c r="J131" s="16">
        <f t="shared" si="19"/>
        <v>2020472.51055</v>
      </c>
      <c r="K131" s="8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  <c r="IP131" s="9"/>
      <c r="IQ131" s="9"/>
      <c r="IR131" s="9"/>
      <c r="IS131" s="10"/>
      <c r="IW131"/>
    </row>
    <row r="132" spans="1:257" ht="20.100000000000001" customHeight="1">
      <c r="A132" s="119"/>
      <c r="B132" s="92" t="s">
        <v>12</v>
      </c>
      <c r="C132" s="20">
        <v>59.5</v>
      </c>
      <c r="D132" s="15">
        <v>1</v>
      </c>
      <c r="E132" s="15">
        <v>37000</v>
      </c>
      <c r="F132" s="15">
        <f>E132*C132</f>
        <v>2201500</v>
      </c>
      <c r="G132" s="76">
        <f>E132-E132*5%</f>
        <v>35150</v>
      </c>
      <c r="H132" s="76">
        <f>G132*C132</f>
        <v>2091425</v>
      </c>
      <c r="I132" s="16">
        <f t="shared" si="19"/>
        <v>41353.974999999999</v>
      </c>
      <c r="J132" s="16">
        <f t="shared" si="19"/>
        <v>2460561.5125000002</v>
      </c>
      <c r="K132" s="8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  <c r="IP132" s="9"/>
      <c r="IQ132" s="9"/>
      <c r="IR132" s="9"/>
      <c r="IS132" s="10"/>
      <c r="IW132"/>
    </row>
    <row r="133" spans="1:257" ht="20.100000000000001" customHeight="1">
      <c r="A133" s="119"/>
      <c r="B133" s="93"/>
      <c r="C133" s="20">
        <v>62.8</v>
      </c>
      <c r="D133" s="14">
        <v>40908</v>
      </c>
      <c r="E133" s="15">
        <v>37000</v>
      </c>
      <c r="F133" s="15">
        <f>E133*C133</f>
        <v>2323600</v>
      </c>
      <c r="G133" s="76">
        <f>E133-E133*5%</f>
        <v>35150</v>
      </c>
      <c r="H133" s="76">
        <f>G133*C133</f>
        <v>2207420</v>
      </c>
      <c r="I133" s="16">
        <f t="shared" si="19"/>
        <v>41353.974999999999</v>
      </c>
      <c r="J133" s="16">
        <f t="shared" si="19"/>
        <v>2597029.63</v>
      </c>
      <c r="K133" s="8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  <c r="IP133" s="9"/>
      <c r="IQ133" s="9"/>
      <c r="IR133" s="9"/>
      <c r="IS133" s="10"/>
      <c r="IW133"/>
    </row>
    <row r="134" spans="1:257" ht="69.95" customHeight="1">
      <c r="A134" s="119"/>
      <c r="B134" s="2" t="s">
        <v>32</v>
      </c>
      <c r="C134" s="89"/>
      <c r="D134" s="89"/>
      <c r="E134" s="89"/>
      <c r="F134" s="89"/>
      <c r="G134" s="89"/>
      <c r="H134" s="89"/>
      <c r="I134" s="89"/>
      <c r="J134" s="89"/>
      <c r="K134" s="89"/>
      <c r="L134" s="8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9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9"/>
      <c r="FZ134" s="9"/>
      <c r="GA134" s="9"/>
      <c r="GB134" s="9"/>
      <c r="GC134" s="9"/>
      <c r="GD134" s="9"/>
      <c r="GE134" s="9"/>
      <c r="GF134" s="9"/>
      <c r="GG134" s="9"/>
      <c r="GH134" s="9"/>
      <c r="GI134" s="9"/>
      <c r="GJ134" s="9"/>
      <c r="GK134" s="9"/>
      <c r="GL134" s="9"/>
      <c r="GM134" s="9"/>
      <c r="GN134" s="9"/>
      <c r="GO134" s="9"/>
      <c r="GP134" s="9"/>
      <c r="GQ134" s="9"/>
      <c r="GR134" s="9"/>
      <c r="GS134" s="9"/>
      <c r="GT134" s="9"/>
      <c r="GU134" s="9"/>
      <c r="GV134" s="9"/>
      <c r="GW134" s="9"/>
      <c r="GX134" s="9"/>
      <c r="GY134" s="9"/>
      <c r="GZ134" s="9"/>
      <c r="HA134" s="9"/>
      <c r="HB134" s="9"/>
      <c r="HC134" s="9"/>
      <c r="HD134" s="9"/>
      <c r="HE134" s="9"/>
      <c r="HF134" s="9"/>
      <c r="HG134" s="9"/>
      <c r="HH134" s="9"/>
      <c r="HI134" s="9"/>
      <c r="HJ134" s="9"/>
      <c r="HK134" s="9"/>
      <c r="HL134" s="9"/>
      <c r="HM134" s="9"/>
      <c r="HN134" s="9"/>
      <c r="HO134" s="9"/>
      <c r="HP134" s="9"/>
      <c r="HQ134" s="9"/>
      <c r="HR134" s="9"/>
      <c r="HS134" s="9"/>
      <c r="HT134" s="9"/>
      <c r="HU134" s="9"/>
      <c r="HV134" s="9"/>
      <c r="HW134" s="9"/>
      <c r="HX134" s="9"/>
      <c r="HY134" s="9"/>
      <c r="HZ134" s="9"/>
      <c r="IA134" s="9"/>
      <c r="IB134" s="9"/>
      <c r="IC134" s="9"/>
      <c r="ID134" s="9"/>
      <c r="IE134" s="9"/>
      <c r="IF134" s="9"/>
      <c r="IG134" s="9"/>
      <c r="IH134" s="9"/>
      <c r="II134" s="9"/>
      <c r="IJ134" s="9"/>
      <c r="IK134" s="9"/>
      <c r="IL134" s="9"/>
      <c r="IM134" s="9"/>
      <c r="IN134" s="9"/>
      <c r="IO134" s="9"/>
      <c r="IP134" s="9"/>
      <c r="IQ134" s="9"/>
      <c r="IR134" s="9"/>
      <c r="IS134" s="9"/>
      <c r="IT134" s="10"/>
    </row>
    <row r="135" spans="1:257" ht="30" customHeight="1">
      <c r="A135" s="119"/>
      <c r="B135" s="90" t="s">
        <v>33</v>
      </c>
      <c r="C135" s="90" t="s">
        <v>2</v>
      </c>
      <c r="D135" s="101" t="s">
        <v>3</v>
      </c>
      <c r="E135" s="90" t="s">
        <v>34</v>
      </c>
      <c r="F135" s="111"/>
      <c r="G135" s="96" t="s">
        <v>5</v>
      </c>
      <c r="H135" s="97"/>
      <c r="I135" s="103" t="s">
        <v>6</v>
      </c>
      <c r="J135" s="104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9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9"/>
      <c r="FZ135" s="9"/>
      <c r="GA135" s="9"/>
      <c r="GB135" s="9"/>
      <c r="GC135" s="9"/>
      <c r="GD135" s="9"/>
      <c r="GE135" s="9"/>
      <c r="GF135" s="9"/>
      <c r="GG135" s="9"/>
      <c r="GH135" s="9"/>
      <c r="GI135" s="9"/>
      <c r="GJ135" s="9"/>
      <c r="GK135" s="9"/>
      <c r="GL135" s="9"/>
      <c r="GM135" s="9"/>
      <c r="GN135" s="9"/>
      <c r="GO135" s="9"/>
      <c r="GP135" s="9"/>
      <c r="GQ135" s="9"/>
      <c r="GR135" s="9"/>
      <c r="GS135" s="9"/>
      <c r="GT135" s="9"/>
      <c r="GU135" s="9"/>
      <c r="GV135" s="9"/>
      <c r="GW135" s="9"/>
      <c r="GX135" s="9"/>
      <c r="GY135" s="9"/>
      <c r="GZ135" s="9"/>
      <c r="HA135" s="9"/>
      <c r="HB135" s="9"/>
      <c r="HC135" s="9"/>
      <c r="HD135" s="9"/>
      <c r="HE135" s="9"/>
      <c r="HF135" s="9"/>
      <c r="HG135" s="9"/>
      <c r="HH135" s="9"/>
      <c r="HI135" s="9"/>
      <c r="HJ135" s="9"/>
      <c r="HK135" s="9"/>
      <c r="HL135" s="9"/>
      <c r="HM135" s="9"/>
      <c r="HN135" s="9"/>
      <c r="HO135" s="9"/>
      <c r="HP135" s="9"/>
      <c r="HQ135" s="9"/>
      <c r="HR135" s="9"/>
      <c r="HS135" s="9"/>
      <c r="HT135" s="9"/>
      <c r="HU135" s="9"/>
      <c r="HV135" s="9"/>
      <c r="HW135" s="9"/>
      <c r="HX135" s="9"/>
      <c r="HY135" s="9"/>
      <c r="HZ135" s="9"/>
      <c r="IA135" s="9"/>
      <c r="IB135" s="9"/>
      <c r="IC135" s="9"/>
      <c r="ID135" s="9"/>
      <c r="IE135" s="9"/>
      <c r="IF135" s="9"/>
      <c r="IG135" s="9"/>
      <c r="IH135" s="9"/>
      <c r="II135" s="9"/>
      <c r="IJ135" s="9"/>
      <c r="IK135" s="9"/>
      <c r="IL135" s="9"/>
      <c r="IM135" s="9"/>
      <c r="IN135" s="9"/>
      <c r="IO135" s="9"/>
      <c r="IP135" s="9"/>
      <c r="IQ135" s="9"/>
      <c r="IR135" s="9"/>
      <c r="IS135" s="10"/>
      <c r="IW135"/>
    </row>
    <row r="136" spans="1:257" ht="30" customHeight="1">
      <c r="A136" s="119"/>
      <c r="B136" s="90"/>
      <c r="C136" s="111"/>
      <c r="D136" s="120"/>
      <c r="E136" s="111"/>
      <c r="F136" s="111"/>
      <c r="G136" s="97"/>
      <c r="H136" s="97"/>
      <c r="I136" s="105"/>
      <c r="J136" s="106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9"/>
      <c r="FZ136" s="9"/>
      <c r="GA136" s="9"/>
      <c r="GB136" s="9"/>
      <c r="GC136" s="9"/>
      <c r="GD136" s="9"/>
      <c r="GE136" s="9"/>
      <c r="GF136" s="9"/>
      <c r="GG136" s="9"/>
      <c r="GH136" s="9"/>
      <c r="GI136" s="9"/>
      <c r="GJ136" s="9"/>
      <c r="GK136" s="9"/>
      <c r="GL136" s="9"/>
      <c r="GM136" s="9"/>
      <c r="GN136" s="9"/>
      <c r="GO136" s="9"/>
      <c r="GP136" s="9"/>
      <c r="GQ136" s="9"/>
      <c r="GR136" s="9"/>
      <c r="GS136" s="9"/>
      <c r="GT136" s="9"/>
      <c r="GU136" s="9"/>
      <c r="GV136" s="9"/>
      <c r="GW136" s="9"/>
      <c r="GX136" s="9"/>
      <c r="GY136" s="9"/>
      <c r="GZ136" s="9"/>
      <c r="HA136" s="9"/>
      <c r="HB136" s="9"/>
      <c r="HC136" s="9"/>
      <c r="HD136" s="9"/>
      <c r="HE136" s="9"/>
      <c r="HF136" s="9"/>
      <c r="HG136" s="9"/>
      <c r="HH136" s="9"/>
      <c r="HI136" s="9"/>
      <c r="HJ136" s="9"/>
      <c r="HK136" s="9"/>
      <c r="HL136" s="9"/>
      <c r="HM136" s="9"/>
      <c r="HN136" s="9"/>
      <c r="HO136" s="9"/>
      <c r="HP136" s="9"/>
      <c r="HQ136" s="9"/>
      <c r="HR136" s="9"/>
      <c r="HS136" s="9"/>
      <c r="HT136" s="9"/>
      <c r="HU136" s="9"/>
      <c r="HV136" s="9"/>
      <c r="HW136" s="9"/>
      <c r="HX136" s="9"/>
      <c r="HY136" s="9"/>
      <c r="HZ136" s="9"/>
      <c r="IA136" s="9"/>
      <c r="IB136" s="9"/>
      <c r="IC136" s="9"/>
      <c r="ID136" s="9"/>
      <c r="IE136" s="9"/>
      <c r="IF136" s="9"/>
      <c r="IG136" s="9"/>
      <c r="IH136" s="9"/>
      <c r="II136" s="9"/>
      <c r="IJ136" s="9"/>
      <c r="IK136" s="9"/>
      <c r="IL136" s="9"/>
      <c r="IM136" s="9"/>
      <c r="IN136" s="9"/>
      <c r="IO136" s="9"/>
      <c r="IP136" s="9"/>
      <c r="IQ136" s="9"/>
      <c r="IR136" s="9"/>
      <c r="IS136" s="10"/>
      <c r="IW136"/>
    </row>
    <row r="137" spans="1:257" ht="20.100000000000001" customHeight="1">
      <c r="A137" s="119"/>
      <c r="B137" s="92" t="s">
        <v>8</v>
      </c>
      <c r="C137" s="20">
        <v>24.64</v>
      </c>
      <c r="D137" s="14">
        <v>40939</v>
      </c>
      <c r="E137" s="15">
        <v>38720</v>
      </c>
      <c r="F137" s="15">
        <f>E137*C137</f>
        <v>954060.80000000005</v>
      </c>
      <c r="G137" s="76">
        <f t="shared" ref="G137:G147" si="20">E137-E137*5.65%</f>
        <v>36532.32</v>
      </c>
      <c r="H137" s="76">
        <f>G137*C137</f>
        <v>900156.36479999998</v>
      </c>
      <c r="I137" s="16">
        <f t="shared" ref="I137:I147" si="21">G137+G137*0.1765</f>
        <v>42980.27448</v>
      </c>
      <c r="J137" s="16">
        <f t="shared" ref="J137:J147" si="22">H137+H137*0.1765</f>
        <v>1059033.9631872</v>
      </c>
      <c r="K137" s="8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9"/>
      <c r="FZ137" s="9"/>
      <c r="GA137" s="9"/>
      <c r="GB137" s="9"/>
      <c r="GC137" s="9"/>
      <c r="GD137" s="9"/>
      <c r="GE137" s="9"/>
      <c r="GF137" s="9"/>
      <c r="GG137" s="9"/>
      <c r="GH137" s="9"/>
      <c r="GI137" s="9"/>
      <c r="GJ137" s="9"/>
      <c r="GK137" s="9"/>
      <c r="GL137" s="9"/>
      <c r="GM137" s="9"/>
      <c r="GN137" s="9"/>
      <c r="GO137" s="9"/>
      <c r="GP137" s="9"/>
      <c r="GQ137" s="9"/>
      <c r="GR137" s="9"/>
      <c r="GS137" s="9"/>
      <c r="GT137" s="9"/>
      <c r="GU137" s="9"/>
      <c r="GV137" s="9"/>
      <c r="GW137" s="9"/>
      <c r="GX137" s="9"/>
      <c r="GY137" s="9"/>
      <c r="GZ137" s="9"/>
      <c r="HA137" s="9"/>
      <c r="HB137" s="9"/>
      <c r="HC137" s="9"/>
      <c r="HD137" s="9"/>
      <c r="HE137" s="9"/>
      <c r="HF137" s="9"/>
      <c r="HG137" s="9"/>
      <c r="HH137" s="9"/>
      <c r="HI137" s="9"/>
      <c r="HJ137" s="9"/>
      <c r="HK137" s="9"/>
      <c r="HL137" s="9"/>
      <c r="HM137" s="9"/>
      <c r="HN137" s="9"/>
      <c r="HO137" s="9"/>
      <c r="HP137" s="9"/>
      <c r="HQ137" s="9"/>
      <c r="HR137" s="9"/>
      <c r="HS137" s="9"/>
      <c r="HT137" s="9"/>
      <c r="HU137" s="9"/>
      <c r="HV137" s="9"/>
      <c r="HW137" s="9"/>
      <c r="HX137" s="9"/>
      <c r="HY137" s="9"/>
      <c r="HZ137" s="9"/>
      <c r="IA137" s="9"/>
      <c r="IB137" s="9"/>
      <c r="IC137" s="9"/>
      <c r="ID137" s="9"/>
      <c r="IE137" s="9"/>
      <c r="IF137" s="9"/>
      <c r="IG137" s="9"/>
      <c r="IH137" s="9"/>
      <c r="II137" s="9"/>
      <c r="IJ137" s="9"/>
      <c r="IK137" s="9"/>
      <c r="IL137" s="9"/>
      <c r="IM137" s="9"/>
      <c r="IN137" s="9"/>
      <c r="IO137" s="9"/>
      <c r="IP137" s="9"/>
      <c r="IQ137" s="9"/>
      <c r="IR137" s="9"/>
      <c r="IS137" s="10"/>
      <c r="IW137"/>
    </row>
    <row r="138" spans="1:257" ht="20.100000000000001" customHeight="1">
      <c r="A138" s="119"/>
      <c r="B138" s="93"/>
      <c r="C138" s="20">
        <v>24.65</v>
      </c>
      <c r="D138" s="14">
        <v>40939</v>
      </c>
      <c r="E138" s="15">
        <v>38720</v>
      </c>
      <c r="F138" s="15">
        <f>E138*C138</f>
        <v>954448</v>
      </c>
      <c r="G138" s="76">
        <f t="shared" si="20"/>
        <v>36532.32</v>
      </c>
      <c r="H138" s="76">
        <f>G138*C138</f>
        <v>900521.68799999997</v>
      </c>
      <c r="I138" s="16">
        <f t="shared" si="21"/>
        <v>42980.27448</v>
      </c>
      <c r="J138" s="16">
        <f t="shared" si="22"/>
        <v>1059463.765932</v>
      </c>
      <c r="K138" s="8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9"/>
      <c r="FZ138" s="9"/>
      <c r="GA138" s="9"/>
      <c r="GB138" s="9"/>
      <c r="GC138" s="9"/>
      <c r="GD138" s="9"/>
      <c r="GE138" s="9"/>
      <c r="GF138" s="9"/>
      <c r="GG138" s="9"/>
      <c r="GH138" s="9"/>
      <c r="GI138" s="9"/>
      <c r="GJ138" s="9"/>
      <c r="GK138" s="9"/>
      <c r="GL138" s="9"/>
      <c r="GM138" s="9"/>
      <c r="GN138" s="9"/>
      <c r="GO138" s="9"/>
      <c r="GP138" s="9"/>
      <c r="GQ138" s="9"/>
      <c r="GR138" s="9"/>
      <c r="GS138" s="9"/>
      <c r="GT138" s="9"/>
      <c r="GU138" s="9"/>
      <c r="GV138" s="9"/>
      <c r="GW138" s="9"/>
      <c r="GX138" s="9"/>
      <c r="GY138" s="9"/>
      <c r="GZ138" s="9"/>
      <c r="HA138" s="9"/>
      <c r="HB138" s="9"/>
      <c r="HC138" s="9"/>
      <c r="HD138" s="9"/>
      <c r="HE138" s="9"/>
      <c r="HF138" s="9"/>
      <c r="HG138" s="9"/>
      <c r="HH138" s="9"/>
      <c r="HI138" s="9"/>
      <c r="HJ138" s="9"/>
      <c r="HK138" s="9"/>
      <c r="HL138" s="9"/>
      <c r="HM138" s="9"/>
      <c r="HN138" s="9"/>
      <c r="HO138" s="9"/>
      <c r="HP138" s="9"/>
      <c r="HQ138" s="9"/>
      <c r="HR138" s="9"/>
      <c r="HS138" s="9"/>
      <c r="HT138" s="9"/>
      <c r="HU138" s="9"/>
      <c r="HV138" s="9"/>
      <c r="HW138" s="9"/>
      <c r="HX138" s="9"/>
      <c r="HY138" s="9"/>
      <c r="HZ138" s="9"/>
      <c r="IA138" s="9"/>
      <c r="IB138" s="9"/>
      <c r="IC138" s="9"/>
      <c r="ID138" s="9"/>
      <c r="IE138" s="9"/>
      <c r="IF138" s="9"/>
      <c r="IG138" s="9"/>
      <c r="IH138" s="9"/>
      <c r="II138" s="9"/>
      <c r="IJ138" s="9"/>
      <c r="IK138" s="9"/>
      <c r="IL138" s="9"/>
      <c r="IM138" s="9"/>
      <c r="IN138" s="9"/>
      <c r="IO138" s="9"/>
      <c r="IP138" s="9"/>
      <c r="IQ138" s="9"/>
      <c r="IR138" s="9"/>
      <c r="IS138" s="10"/>
      <c r="IW138"/>
    </row>
    <row r="139" spans="1:257" ht="20.100000000000001" customHeight="1">
      <c r="A139" s="119"/>
      <c r="B139" s="93"/>
      <c r="C139" s="20">
        <v>24.77</v>
      </c>
      <c r="D139" s="14">
        <v>40939</v>
      </c>
      <c r="E139" s="15">
        <v>38720</v>
      </c>
      <c r="F139" s="15">
        <f>E139*C139</f>
        <v>959094.4</v>
      </c>
      <c r="G139" s="76">
        <f t="shared" si="20"/>
        <v>36532.32</v>
      </c>
      <c r="H139" s="76">
        <f>G139*C139</f>
        <v>904905.56640000001</v>
      </c>
      <c r="I139" s="16">
        <f t="shared" si="21"/>
        <v>42980.27448</v>
      </c>
      <c r="J139" s="16">
        <f t="shared" si="22"/>
        <v>1064621.3988695999</v>
      </c>
      <c r="K139" s="8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9"/>
      <c r="FZ139" s="9"/>
      <c r="GA139" s="9"/>
      <c r="GB139" s="9"/>
      <c r="GC139" s="9"/>
      <c r="GD139" s="9"/>
      <c r="GE139" s="9"/>
      <c r="GF139" s="9"/>
      <c r="GG139" s="9"/>
      <c r="GH139" s="9"/>
      <c r="GI139" s="9"/>
      <c r="GJ139" s="9"/>
      <c r="GK139" s="9"/>
      <c r="GL139" s="9"/>
      <c r="GM139" s="9"/>
      <c r="GN139" s="9"/>
      <c r="GO139" s="9"/>
      <c r="GP139" s="9"/>
      <c r="GQ139" s="9"/>
      <c r="GR139" s="9"/>
      <c r="GS139" s="9"/>
      <c r="GT139" s="9"/>
      <c r="GU139" s="9"/>
      <c r="GV139" s="9"/>
      <c r="GW139" s="9"/>
      <c r="GX139" s="9"/>
      <c r="GY139" s="9"/>
      <c r="GZ139" s="9"/>
      <c r="HA139" s="9"/>
      <c r="HB139" s="9"/>
      <c r="HC139" s="9"/>
      <c r="HD139" s="9"/>
      <c r="HE139" s="9"/>
      <c r="HF139" s="9"/>
      <c r="HG139" s="9"/>
      <c r="HH139" s="9"/>
      <c r="HI139" s="9"/>
      <c r="HJ139" s="9"/>
      <c r="HK139" s="9"/>
      <c r="HL139" s="9"/>
      <c r="HM139" s="9"/>
      <c r="HN139" s="9"/>
      <c r="HO139" s="9"/>
      <c r="HP139" s="9"/>
      <c r="HQ139" s="9"/>
      <c r="HR139" s="9"/>
      <c r="HS139" s="9"/>
      <c r="HT139" s="9"/>
      <c r="HU139" s="9"/>
      <c r="HV139" s="9"/>
      <c r="HW139" s="9"/>
      <c r="HX139" s="9"/>
      <c r="HY139" s="9"/>
      <c r="HZ139" s="9"/>
      <c r="IA139" s="9"/>
      <c r="IB139" s="9"/>
      <c r="IC139" s="9"/>
      <c r="ID139" s="9"/>
      <c r="IE139" s="9"/>
      <c r="IF139" s="9"/>
      <c r="IG139" s="9"/>
      <c r="IH139" s="9"/>
      <c r="II139" s="9"/>
      <c r="IJ139" s="9"/>
      <c r="IK139" s="9"/>
      <c r="IL139" s="9"/>
      <c r="IM139" s="9"/>
      <c r="IN139" s="9"/>
      <c r="IO139" s="9"/>
      <c r="IP139" s="9"/>
      <c r="IQ139" s="9"/>
      <c r="IR139" s="9"/>
      <c r="IS139" s="10"/>
      <c r="IW139"/>
    </row>
    <row r="140" spans="1:257" ht="20.100000000000001" customHeight="1">
      <c r="A140" s="119"/>
      <c r="B140" s="93"/>
      <c r="C140" s="20">
        <v>25.18</v>
      </c>
      <c r="D140" s="14">
        <v>40939</v>
      </c>
      <c r="E140" s="15">
        <v>38720</v>
      </c>
      <c r="F140" s="15">
        <f>E140*C140</f>
        <v>974969.6</v>
      </c>
      <c r="G140" s="76">
        <f t="shared" si="20"/>
        <v>36532.32</v>
      </c>
      <c r="H140" s="76">
        <f>G140*C140</f>
        <v>919883.81759999995</v>
      </c>
      <c r="I140" s="16">
        <f t="shared" si="21"/>
        <v>42980.27448</v>
      </c>
      <c r="J140" s="16">
        <f t="shared" si="22"/>
        <v>1082243.3114064001</v>
      </c>
      <c r="K140" s="8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9"/>
      <c r="FZ140" s="9"/>
      <c r="GA140" s="9"/>
      <c r="GB140" s="9"/>
      <c r="GC140" s="9"/>
      <c r="GD140" s="9"/>
      <c r="GE140" s="9"/>
      <c r="GF140" s="9"/>
      <c r="GG140" s="9"/>
      <c r="GH140" s="9"/>
      <c r="GI140" s="9"/>
      <c r="GJ140" s="9"/>
      <c r="GK140" s="9"/>
      <c r="GL140" s="9"/>
      <c r="GM140" s="9"/>
      <c r="GN140" s="9"/>
      <c r="GO140" s="9"/>
      <c r="GP140" s="9"/>
      <c r="GQ140" s="9"/>
      <c r="GR140" s="9"/>
      <c r="GS140" s="9"/>
      <c r="GT140" s="9"/>
      <c r="GU140" s="9"/>
      <c r="GV140" s="9"/>
      <c r="GW140" s="9"/>
      <c r="GX140" s="9"/>
      <c r="GY140" s="9"/>
      <c r="GZ140" s="9"/>
      <c r="HA140" s="9"/>
      <c r="HB140" s="9"/>
      <c r="HC140" s="9"/>
      <c r="HD140" s="9"/>
      <c r="HE140" s="9"/>
      <c r="HF140" s="9"/>
      <c r="HG140" s="9"/>
      <c r="HH140" s="9"/>
      <c r="HI140" s="9"/>
      <c r="HJ140" s="9"/>
      <c r="HK140" s="9"/>
      <c r="HL140" s="9"/>
      <c r="HM140" s="9"/>
      <c r="HN140" s="9"/>
      <c r="HO140" s="9"/>
      <c r="HP140" s="9"/>
      <c r="HQ140" s="9"/>
      <c r="HR140" s="9"/>
      <c r="HS140" s="9"/>
      <c r="HT140" s="9"/>
      <c r="HU140" s="9"/>
      <c r="HV140" s="9"/>
      <c r="HW140" s="9"/>
      <c r="HX140" s="9"/>
      <c r="HY140" s="9"/>
      <c r="HZ140" s="9"/>
      <c r="IA140" s="9"/>
      <c r="IB140" s="9"/>
      <c r="IC140" s="9"/>
      <c r="ID140" s="9"/>
      <c r="IE140" s="9"/>
      <c r="IF140" s="9"/>
      <c r="IG140" s="9"/>
      <c r="IH140" s="9"/>
      <c r="II140" s="9"/>
      <c r="IJ140" s="9"/>
      <c r="IK140" s="9"/>
      <c r="IL140" s="9"/>
      <c r="IM140" s="9"/>
      <c r="IN140" s="9"/>
      <c r="IO140" s="9"/>
      <c r="IP140" s="9"/>
      <c r="IQ140" s="9"/>
      <c r="IR140" s="9"/>
      <c r="IS140" s="10"/>
      <c r="IW140"/>
    </row>
    <row r="141" spans="1:257" ht="20.100000000000001" customHeight="1">
      <c r="A141" s="119"/>
      <c r="B141" s="93"/>
      <c r="C141" s="20">
        <v>25.85</v>
      </c>
      <c r="D141" s="14">
        <v>40939</v>
      </c>
      <c r="E141" s="15">
        <v>38720</v>
      </c>
      <c r="F141" s="15">
        <f>E141*C141</f>
        <v>1000912</v>
      </c>
      <c r="G141" s="76">
        <f t="shared" si="20"/>
        <v>36532.32</v>
      </c>
      <c r="H141" s="76">
        <f>G141*C141</f>
        <v>944360.47200000007</v>
      </c>
      <c r="I141" s="16">
        <f t="shared" si="21"/>
        <v>42980.27448</v>
      </c>
      <c r="J141" s="16">
        <f t="shared" si="22"/>
        <v>1111040.095308</v>
      </c>
      <c r="K141" s="8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9"/>
      <c r="FZ141" s="9"/>
      <c r="GA141" s="9"/>
      <c r="GB141" s="9"/>
      <c r="GC141" s="9"/>
      <c r="GD141" s="9"/>
      <c r="GE141" s="9"/>
      <c r="GF141" s="9"/>
      <c r="GG141" s="9"/>
      <c r="GH141" s="9"/>
      <c r="GI141" s="9"/>
      <c r="GJ141" s="9"/>
      <c r="GK141" s="9"/>
      <c r="GL141" s="9"/>
      <c r="GM141" s="9"/>
      <c r="GN141" s="9"/>
      <c r="GO141" s="9"/>
      <c r="GP141" s="9"/>
      <c r="GQ141" s="9"/>
      <c r="GR141" s="9"/>
      <c r="GS141" s="9"/>
      <c r="GT141" s="9"/>
      <c r="GU141" s="9"/>
      <c r="GV141" s="9"/>
      <c r="GW141" s="9"/>
      <c r="GX141" s="9"/>
      <c r="GY141" s="9"/>
      <c r="GZ141" s="9"/>
      <c r="HA141" s="9"/>
      <c r="HB141" s="9"/>
      <c r="HC141" s="9"/>
      <c r="HD141" s="9"/>
      <c r="HE141" s="9"/>
      <c r="HF141" s="9"/>
      <c r="HG141" s="9"/>
      <c r="HH141" s="9"/>
      <c r="HI141" s="9"/>
      <c r="HJ141" s="9"/>
      <c r="HK141" s="9"/>
      <c r="HL141" s="9"/>
      <c r="HM141" s="9"/>
      <c r="HN141" s="9"/>
      <c r="HO141" s="9"/>
      <c r="HP141" s="9"/>
      <c r="HQ141" s="9"/>
      <c r="HR141" s="9"/>
      <c r="HS141" s="9"/>
      <c r="HT141" s="9"/>
      <c r="HU141" s="9"/>
      <c r="HV141" s="9"/>
      <c r="HW141" s="9"/>
      <c r="HX141" s="9"/>
      <c r="HY141" s="9"/>
      <c r="HZ141" s="9"/>
      <c r="IA141" s="9"/>
      <c r="IB141" s="9"/>
      <c r="IC141" s="9"/>
      <c r="ID141" s="9"/>
      <c r="IE141" s="9"/>
      <c r="IF141" s="9"/>
      <c r="IG141" s="9"/>
      <c r="IH141" s="9"/>
      <c r="II141" s="9"/>
      <c r="IJ141" s="9"/>
      <c r="IK141" s="9"/>
      <c r="IL141" s="9"/>
      <c r="IM141" s="9"/>
      <c r="IN141" s="9"/>
      <c r="IO141" s="9"/>
      <c r="IP141" s="9"/>
      <c r="IQ141" s="9"/>
      <c r="IR141" s="9"/>
      <c r="IS141" s="10"/>
      <c r="IW141"/>
    </row>
    <row r="142" spans="1:257" ht="20.100000000000001" customHeight="1">
      <c r="A142" s="119"/>
      <c r="B142" s="93"/>
      <c r="C142" s="20">
        <v>25.86</v>
      </c>
      <c r="D142" s="14">
        <v>40939</v>
      </c>
      <c r="E142" s="15">
        <v>38720</v>
      </c>
      <c r="F142" s="15">
        <f>E142*C142</f>
        <v>1001299.2</v>
      </c>
      <c r="G142" s="76">
        <f t="shared" si="20"/>
        <v>36532.32</v>
      </c>
      <c r="H142" s="76">
        <f>G142*C142</f>
        <v>944725.79519999993</v>
      </c>
      <c r="I142" s="16">
        <f t="shared" si="21"/>
        <v>42980.27448</v>
      </c>
      <c r="J142" s="16">
        <f t="shared" si="22"/>
        <v>1111469.8980528</v>
      </c>
      <c r="K142" s="8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9"/>
      <c r="FZ142" s="9"/>
      <c r="GA142" s="9"/>
      <c r="GB142" s="9"/>
      <c r="GC142" s="9"/>
      <c r="GD142" s="9"/>
      <c r="GE142" s="9"/>
      <c r="GF142" s="9"/>
      <c r="GG142" s="9"/>
      <c r="GH142" s="9"/>
      <c r="GI142" s="9"/>
      <c r="GJ142" s="9"/>
      <c r="GK142" s="9"/>
      <c r="GL142" s="9"/>
      <c r="GM142" s="9"/>
      <c r="GN142" s="9"/>
      <c r="GO142" s="9"/>
      <c r="GP142" s="9"/>
      <c r="GQ142" s="9"/>
      <c r="GR142" s="9"/>
      <c r="GS142" s="9"/>
      <c r="GT142" s="9"/>
      <c r="GU142" s="9"/>
      <c r="GV142" s="9"/>
      <c r="GW142" s="9"/>
      <c r="GX142" s="9"/>
      <c r="GY142" s="9"/>
      <c r="GZ142" s="9"/>
      <c r="HA142" s="9"/>
      <c r="HB142" s="9"/>
      <c r="HC142" s="9"/>
      <c r="HD142" s="9"/>
      <c r="HE142" s="9"/>
      <c r="HF142" s="9"/>
      <c r="HG142" s="9"/>
      <c r="HH142" s="9"/>
      <c r="HI142" s="9"/>
      <c r="HJ142" s="9"/>
      <c r="HK142" s="9"/>
      <c r="HL142" s="9"/>
      <c r="HM142" s="9"/>
      <c r="HN142" s="9"/>
      <c r="HO142" s="9"/>
      <c r="HP142" s="9"/>
      <c r="HQ142" s="9"/>
      <c r="HR142" s="9"/>
      <c r="HS142" s="9"/>
      <c r="HT142" s="9"/>
      <c r="HU142" s="9"/>
      <c r="HV142" s="9"/>
      <c r="HW142" s="9"/>
      <c r="HX142" s="9"/>
      <c r="HY142" s="9"/>
      <c r="HZ142" s="9"/>
      <c r="IA142" s="9"/>
      <c r="IB142" s="9"/>
      <c r="IC142" s="9"/>
      <c r="ID142" s="9"/>
      <c r="IE142" s="9"/>
      <c r="IF142" s="9"/>
      <c r="IG142" s="9"/>
      <c r="IH142" s="9"/>
      <c r="II142" s="9"/>
      <c r="IJ142" s="9"/>
      <c r="IK142" s="9"/>
      <c r="IL142" s="9"/>
      <c r="IM142" s="9"/>
      <c r="IN142" s="9"/>
      <c r="IO142" s="9"/>
      <c r="IP142" s="9"/>
      <c r="IQ142" s="9"/>
      <c r="IR142" s="9"/>
      <c r="IS142" s="10"/>
      <c r="IW142"/>
    </row>
    <row r="143" spans="1:257" ht="20.100000000000001" customHeight="1">
      <c r="A143" s="119"/>
      <c r="B143" s="93"/>
      <c r="C143" s="20">
        <v>34.200000000000003</v>
      </c>
      <c r="D143" s="14">
        <v>40939</v>
      </c>
      <c r="E143" s="15">
        <v>38720</v>
      </c>
      <c r="F143" s="15">
        <f>E143*C143</f>
        <v>1324224</v>
      </c>
      <c r="G143" s="76">
        <f t="shared" si="20"/>
        <v>36532.32</v>
      </c>
      <c r="H143" s="76">
        <f>G143*C143</f>
        <v>1249405.344</v>
      </c>
      <c r="I143" s="16">
        <f t="shared" si="21"/>
        <v>42980.27448</v>
      </c>
      <c r="J143" s="16">
        <f t="shared" si="22"/>
        <v>1469925.3872160001</v>
      </c>
      <c r="K143" s="8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9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9"/>
      <c r="FZ143" s="9"/>
      <c r="GA143" s="9"/>
      <c r="GB143" s="9"/>
      <c r="GC143" s="9"/>
      <c r="GD143" s="9"/>
      <c r="GE143" s="9"/>
      <c r="GF143" s="9"/>
      <c r="GG143" s="9"/>
      <c r="GH143" s="9"/>
      <c r="GI143" s="9"/>
      <c r="GJ143" s="9"/>
      <c r="GK143" s="9"/>
      <c r="GL143" s="9"/>
      <c r="GM143" s="9"/>
      <c r="GN143" s="9"/>
      <c r="GO143" s="9"/>
      <c r="GP143" s="9"/>
      <c r="GQ143" s="9"/>
      <c r="GR143" s="9"/>
      <c r="GS143" s="9"/>
      <c r="GT143" s="9"/>
      <c r="GU143" s="9"/>
      <c r="GV143" s="9"/>
      <c r="GW143" s="9"/>
      <c r="GX143" s="9"/>
      <c r="GY143" s="9"/>
      <c r="GZ143" s="9"/>
      <c r="HA143" s="9"/>
      <c r="HB143" s="9"/>
      <c r="HC143" s="9"/>
      <c r="HD143" s="9"/>
      <c r="HE143" s="9"/>
      <c r="HF143" s="9"/>
      <c r="HG143" s="9"/>
      <c r="HH143" s="9"/>
      <c r="HI143" s="9"/>
      <c r="HJ143" s="9"/>
      <c r="HK143" s="9"/>
      <c r="HL143" s="9"/>
      <c r="HM143" s="9"/>
      <c r="HN143" s="9"/>
      <c r="HO143" s="9"/>
      <c r="HP143" s="9"/>
      <c r="HQ143" s="9"/>
      <c r="HR143" s="9"/>
      <c r="HS143" s="9"/>
      <c r="HT143" s="9"/>
      <c r="HU143" s="9"/>
      <c r="HV143" s="9"/>
      <c r="HW143" s="9"/>
      <c r="HX143" s="9"/>
      <c r="HY143" s="9"/>
      <c r="HZ143" s="9"/>
      <c r="IA143" s="9"/>
      <c r="IB143" s="9"/>
      <c r="IC143" s="9"/>
      <c r="ID143" s="9"/>
      <c r="IE143" s="9"/>
      <c r="IF143" s="9"/>
      <c r="IG143" s="9"/>
      <c r="IH143" s="9"/>
      <c r="II143" s="9"/>
      <c r="IJ143" s="9"/>
      <c r="IK143" s="9"/>
      <c r="IL143" s="9"/>
      <c r="IM143" s="9"/>
      <c r="IN143" s="9"/>
      <c r="IO143" s="9"/>
      <c r="IP143" s="9"/>
      <c r="IQ143" s="9"/>
      <c r="IR143" s="9"/>
      <c r="IS143" s="10"/>
      <c r="IW143"/>
    </row>
    <row r="144" spans="1:257" ht="20.100000000000001" customHeight="1">
      <c r="A144" s="119"/>
      <c r="B144" s="93"/>
      <c r="C144" s="20">
        <v>40.19</v>
      </c>
      <c r="D144" s="14">
        <v>40939</v>
      </c>
      <c r="E144" s="15">
        <v>37310</v>
      </c>
      <c r="F144" s="15">
        <f>E144*C144</f>
        <v>1499488.9</v>
      </c>
      <c r="G144" s="76">
        <f t="shared" si="20"/>
        <v>35201.985000000001</v>
      </c>
      <c r="H144" s="76">
        <f>G144*C144</f>
        <v>1414767.77715</v>
      </c>
      <c r="I144" s="16">
        <f t="shared" si="21"/>
        <v>41415.135352500001</v>
      </c>
      <c r="J144" s="16">
        <f t="shared" si="22"/>
        <v>1664474.2898169749</v>
      </c>
      <c r="K144" s="8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9"/>
      <c r="FZ144" s="9"/>
      <c r="GA144" s="9"/>
      <c r="GB144" s="9"/>
      <c r="GC144" s="9"/>
      <c r="GD144" s="9"/>
      <c r="GE144" s="9"/>
      <c r="GF144" s="9"/>
      <c r="GG144" s="9"/>
      <c r="GH144" s="9"/>
      <c r="GI144" s="9"/>
      <c r="GJ144" s="9"/>
      <c r="GK144" s="9"/>
      <c r="GL144" s="9"/>
      <c r="GM144" s="9"/>
      <c r="GN144" s="9"/>
      <c r="GO144" s="9"/>
      <c r="GP144" s="9"/>
      <c r="GQ144" s="9"/>
      <c r="GR144" s="9"/>
      <c r="GS144" s="9"/>
      <c r="GT144" s="9"/>
      <c r="GU144" s="9"/>
      <c r="GV144" s="9"/>
      <c r="GW144" s="9"/>
      <c r="GX144" s="9"/>
      <c r="GY144" s="9"/>
      <c r="GZ144" s="9"/>
      <c r="HA144" s="9"/>
      <c r="HB144" s="9"/>
      <c r="HC144" s="9"/>
      <c r="HD144" s="9"/>
      <c r="HE144" s="9"/>
      <c r="HF144" s="9"/>
      <c r="HG144" s="9"/>
      <c r="HH144" s="9"/>
      <c r="HI144" s="9"/>
      <c r="HJ144" s="9"/>
      <c r="HK144" s="9"/>
      <c r="HL144" s="9"/>
      <c r="HM144" s="9"/>
      <c r="HN144" s="9"/>
      <c r="HO144" s="9"/>
      <c r="HP144" s="9"/>
      <c r="HQ144" s="9"/>
      <c r="HR144" s="9"/>
      <c r="HS144" s="9"/>
      <c r="HT144" s="9"/>
      <c r="HU144" s="9"/>
      <c r="HV144" s="9"/>
      <c r="HW144" s="9"/>
      <c r="HX144" s="9"/>
      <c r="HY144" s="9"/>
      <c r="HZ144" s="9"/>
      <c r="IA144" s="9"/>
      <c r="IB144" s="9"/>
      <c r="IC144" s="9"/>
      <c r="ID144" s="9"/>
      <c r="IE144" s="9"/>
      <c r="IF144" s="9"/>
      <c r="IG144" s="9"/>
      <c r="IH144" s="9"/>
      <c r="II144" s="9"/>
      <c r="IJ144" s="9"/>
      <c r="IK144" s="9"/>
      <c r="IL144" s="9"/>
      <c r="IM144" s="9"/>
      <c r="IN144" s="9"/>
      <c r="IO144" s="9"/>
      <c r="IP144" s="9"/>
      <c r="IQ144" s="9"/>
      <c r="IR144" s="9"/>
      <c r="IS144" s="10"/>
      <c r="IW144"/>
    </row>
    <row r="145" spans="1:257" ht="20.100000000000001" customHeight="1">
      <c r="A145" s="119"/>
      <c r="B145" s="93"/>
      <c r="C145" s="20">
        <v>40.69</v>
      </c>
      <c r="D145" s="14">
        <v>40939</v>
      </c>
      <c r="E145" s="15">
        <v>37310</v>
      </c>
      <c r="F145" s="15">
        <f>E145*C145</f>
        <v>1518143.9</v>
      </c>
      <c r="G145" s="76">
        <f t="shared" si="20"/>
        <v>35201.985000000001</v>
      </c>
      <c r="H145" s="76">
        <f>G145*C145</f>
        <v>1432368.7696499999</v>
      </c>
      <c r="I145" s="16">
        <f t="shared" si="21"/>
        <v>41415.135352500001</v>
      </c>
      <c r="J145" s="16">
        <f t="shared" si="22"/>
        <v>1685181.8574932248</v>
      </c>
      <c r="K145" s="8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9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9"/>
      <c r="FZ145" s="9"/>
      <c r="GA145" s="9"/>
      <c r="GB145" s="9"/>
      <c r="GC145" s="9"/>
      <c r="GD145" s="9"/>
      <c r="GE145" s="9"/>
      <c r="GF145" s="9"/>
      <c r="GG145" s="9"/>
      <c r="GH145" s="9"/>
      <c r="GI145" s="9"/>
      <c r="GJ145" s="9"/>
      <c r="GK145" s="9"/>
      <c r="GL145" s="9"/>
      <c r="GM145" s="9"/>
      <c r="GN145" s="9"/>
      <c r="GO145" s="9"/>
      <c r="GP145" s="9"/>
      <c r="GQ145" s="9"/>
      <c r="GR145" s="9"/>
      <c r="GS145" s="9"/>
      <c r="GT145" s="9"/>
      <c r="GU145" s="9"/>
      <c r="GV145" s="9"/>
      <c r="GW145" s="9"/>
      <c r="GX145" s="9"/>
      <c r="GY145" s="9"/>
      <c r="GZ145" s="9"/>
      <c r="HA145" s="9"/>
      <c r="HB145" s="9"/>
      <c r="HC145" s="9"/>
      <c r="HD145" s="9"/>
      <c r="HE145" s="9"/>
      <c r="HF145" s="9"/>
      <c r="HG145" s="9"/>
      <c r="HH145" s="9"/>
      <c r="HI145" s="9"/>
      <c r="HJ145" s="9"/>
      <c r="HK145" s="9"/>
      <c r="HL145" s="9"/>
      <c r="HM145" s="9"/>
      <c r="HN145" s="9"/>
      <c r="HO145" s="9"/>
      <c r="HP145" s="9"/>
      <c r="HQ145" s="9"/>
      <c r="HR145" s="9"/>
      <c r="HS145" s="9"/>
      <c r="HT145" s="9"/>
      <c r="HU145" s="9"/>
      <c r="HV145" s="9"/>
      <c r="HW145" s="9"/>
      <c r="HX145" s="9"/>
      <c r="HY145" s="9"/>
      <c r="HZ145" s="9"/>
      <c r="IA145" s="9"/>
      <c r="IB145" s="9"/>
      <c r="IC145" s="9"/>
      <c r="ID145" s="9"/>
      <c r="IE145" s="9"/>
      <c r="IF145" s="9"/>
      <c r="IG145" s="9"/>
      <c r="IH145" s="9"/>
      <c r="II145" s="9"/>
      <c r="IJ145" s="9"/>
      <c r="IK145" s="9"/>
      <c r="IL145" s="9"/>
      <c r="IM145" s="9"/>
      <c r="IN145" s="9"/>
      <c r="IO145" s="9"/>
      <c r="IP145" s="9"/>
      <c r="IQ145" s="9"/>
      <c r="IR145" s="9"/>
      <c r="IS145" s="10"/>
      <c r="IW145"/>
    </row>
    <row r="146" spans="1:257" ht="20.100000000000001" customHeight="1">
      <c r="A146" s="119"/>
      <c r="B146" s="93"/>
      <c r="C146" s="20">
        <v>41.66</v>
      </c>
      <c r="D146" s="14">
        <v>40939</v>
      </c>
      <c r="E146" s="15">
        <v>37310</v>
      </c>
      <c r="F146" s="15">
        <f>E146*C146</f>
        <v>1554334.5999999999</v>
      </c>
      <c r="G146" s="76">
        <f t="shared" si="20"/>
        <v>35201.985000000001</v>
      </c>
      <c r="H146" s="76">
        <f>G146*C146</f>
        <v>1466514.6950999999</v>
      </c>
      <c r="I146" s="16">
        <f t="shared" si="21"/>
        <v>41415.135352500001</v>
      </c>
      <c r="J146" s="16">
        <f t="shared" si="22"/>
        <v>1725354.5387851498</v>
      </c>
      <c r="K146" s="8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9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9"/>
      <c r="FZ146" s="9"/>
      <c r="GA146" s="9"/>
      <c r="GB146" s="9"/>
      <c r="GC146" s="9"/>
      <c r="GD146" s="9"/>
      <c r="GE146" s="9"/>
      <c r="GF146" s="9"/>
      <c r="GG146" s="9"/>
      <c r="GH146" s="9"/>
      <c r="GI146" s="9"/>
      <c r="GJ146" s="9"/>
      <c r="GK146" s="9"/>
      <c r="GL146" s="9"/>
      <c r="GM146" s="9"/>
      <c r="GN146" s="9"/>
      <c r="GO146" s="9"/>
      <c r="GP146" s="9"/>
      <c r="GQ146" s="9"/>
      <c r="GR146" s="9"/>
      <c r="GS146" s="9"/>
      <c r="GT146" s="9"/>
      <c r="GU146" s="9"/>
      <c r="GV146" s="9"/>
      <c r="GW146" s="9"/>
      <c r="GX146" s="9"/>
      <c r="GY146" s="9"/>
      <c r="GZ146" s="9"/>
      <c r="HA146" s="9"/>
      <c r="HB146" s="9"/>
      <c r="HC146" s="9"/>
      <c r="HD146" s="9"/>
      <c r="HE146" s="9"/>
      <c r="HF146" s="9"/>
      <c r="HG146" s="9"/>
      <c r="HH146" s="9"/>
      <c r="HI146" s="9"/>
      <c r="HJ146" s="9"/>
      <c r="HK146" s="9"/>
      <c r="HL146" s="9"/>
      <c r="HM146" s="9"/>
      <c r="HN146" s="9"/>
      <c r="HO146" s="9"/>
      <c r="HP146" s="9"/>
      <c r="HQ146" s="9"/>
      <c r="HR146" s="9"/>
      <c r="HS146" s="9"/>
      <c r="HT146" s="9"/>
      <c r="HU146" s="9"/>
      <c r="HV146" s="9"/>
      <c r="HW146" s="9"/>
      <c r="HX146" s="9"/>
      <c r="HY146" s="9"/>
      <c r="HZ146" s="9"/>
      <c r="IA146" s="9"/>
      <c r="IB146" s="9"/>
      <c r="IC146" s="9"/>
      <c r="ID146" s="9"/>
      <c r="IE146" s="9"/>
      <c r="IF146" s="9"/>
      <c r="IG146" s="9"/>
      <c r="IH146" s="9"/>
      <c r="II146" s="9"/>
      <c r="IJ146" s="9"/>
      <c r="IK146" s="9"/>
      <c r="IL146" s="9"/>
      <c r="IM146" s="9"/>
      <c r="IN146" s="9"/>
      <c r="IO146" s="9"/>
      <c r="IP146" s="9"/>
      <c r="IQ146" s="9"/>
      <c r="IR146" s="9"/>
      <c r="IS146" s="10"/>
      <c r="IW146"/>
    </row>
    <row r="147" spans="1:257" ht="20.100000000000001" customHeight="1">
      <c r="A147" s="119"/>
      <c r="B147" s="93"/>
      <c r="C147" s="20">
        <v>47.6</v>
      </c>
      <c r="D147" s="14">
        <v>40939</v>
      </c>
      <c r="E147" s="15">
        <v>35520</v>
      </c>
      <c r="F147" s="15">
        <f>E147*C147</f>
        <v>1690752</v>
      </c>
      <c r="G147" s="76">
        <f t="shared" si="20"/>
        <v>33513.120000000003</v>
      </c>
      <c r="H147" s="76">
        <f>G147*C147</f>
        <v>1595224.5120000001</v>
      </c>
      <c r="I147" s="16">
        <f t="shared" si="21"/>
        <v>39428.185680000002</v>
      </c>
      <c r="J147" s="16">
        <f t="shared" si="22"/>
        <v>1876781.638368</v>
      </c>
      <c r="K147" s="29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/>
      <c r="DD147" s="30"/>
      <c r="DE147" s="30"/>
      <c r="DF147" s="30"/>
      <c r="DG147" s="30"/>
      <c r="DH147" s="30"/>
      <c r="DI147" s="30"/>
      <c r="DJ147" s="30"/>
      <c r="DK147" s="30"/>
      <c r="DL147" s="30"/>
      <c r="DM147" s="30"/>
      <c r="DN147" s="30"/>
      <c r="DO147" s="30"/>
      <c r="DP147" s="30"/>
      <c r="DQ147" s="30"/>
      <c r="DR147" s="30"/>
      <c r="DS147" s="30"/>
      <c r="DT147" s="30"/>
      <c r="DU147" s="30"/>
      <c r="DV147" s="30"/>
      <c r="DW147" s="30"/>
      <c r="DX147" s="30"/>
      <c r="DY147" s="30"/>
      <c r="DZ147" s="30"/>
      <c r="EA147" s="30"/>
      <c r="EB147" s="30"/>
      <c r="EC147" s="30"/>
      <c r="ED147" s="30"/>
      <c r="EE147" s="30"/>
      <c r="EF147" s="30"/>
      <c r="EG147" s="30"/>
      <c r="EH147" s="30"/>
      <c r="EI147" s="30"/>
      <c r="EJ147" s="30"/>
      <c r="EK147" s="30"/>
      <c r="EL147" s="30"/>
      <c r="EM147" s="30"/>
      <c r="EN147" s="30"/>
      <c r="EO147" s="30"/>
      <c r="EP147" s="30"/>
      <c r="EQ147" s="30"/>
      <c r="ER147" s="30"/>
      <c r="ES147" s="30"/>
      <c r="ET147" s="30"/>
      <c r="EU147" s="30"/>
      <c r="EV147" s="30"/>
      <c r="EW147" s="30"/>
      <c r="EX147" s="30"/>
      <c r="EY147" s="30"/>
      <c r="EZ147" s="30"/>
      <c r="FA147" s="30"/>
      <c r="FB147" s="30"/>
      <c r="FC147" s="30"/>
      <c r="FD147" s="30"/>
      <c r="FE147" s="30"/>
      <c r="FF147" s="30"/>
      <c r="FG147" s="30"/>
      <c r="FH147" s="30"/>
      <c r="FI147" s="30"/>
      <c r="FJ147" s="30"/>
      <c r="FK147" s="30"/>
      <c r="FL147" s="30"/>
      <c r="FM147" s="30"/>
      <c r="FN147" s="30"/>
      <c r="FO147" s="30"/>
      <c r="FP147" s="30"/>
      <c r="FQ147" s="30"/>
      <c r="FR147" s="30"/>
      <c r="FS147" s="30"/>
      <c r="FT147" s="30"/>
      <c r="FU147" s="30"/>
      <c r="FV147" s="30"/>
      <c r="FW147" s="30"/>
      <c r="FX147" s="30"/>
      <c r="FY147" s="30"/>
      <c r="FZ147" s="30"/>
      <c r="GA147" s="30"/>
      <c r="GB147" s="30"/>
      <c r="GC147" s="30"/>
      <c r="GD147" s="30"/>
      <c r="GE147" s="30"/>
      <c r="GF147" s="30"/>
      <c r="GG147" s="30"/>
      <c r="GH147" s="30"/>
      <c r="GI147" s="30"/>
      <c r="GJ147" s="30"/>
      <c r="GK147" s="30"/>
      <c r="GL147" s="30"/>
      <c r="GM147" s="30"/>
      <c r="GN147" s="30"/>
      <c r="GO147" s="30"/>
      <c r="GP147" s="30"/>
      <c r="GQ147" s="30"/>
      <c r="GR147" s="30"/>
      <c r="GS147" s="30"/>
      <c r="GT147" s="30"/>
      <c r="GU147" s="30"/>
      <c r="GV147" s="30"/>
      <c r="GW147" s="30"/>
      <c r="GX147" s="30"/>
      <c r="GY147" s="30"/>
      <c r="GZ147" s="30"/>
      <c r="HA147" s="30"/>
      <c r="HB147" s="30"/>
      <c r="HC147" s="30"/>
      <c r="HD147" s="30"/>
      <c r="HE147" s="30"/>
      <c r="HF147" s="30"/>
      <c r="HG147" s="30"/>
      <c r="HH147" s="30"/>
      <c r="HI147" s="30"/>
      <c r="HJ147" s="30"/>
      <c r="HK147" s="30"/>
      <c r="HL147" s="30"/>
      <c r="HM147" s="30"/>
      <c r="HN147" s="30"/>
      <c r="HO147" s="30"/>
      <c r="HP147" s="30"/>
      <c r="HQ147" s="30"/>
      <c r="HR147" s="30"/>
      <c r="HS147" s="30"/>
      <c r="HT147" s="30"/>
      <c r="HU147" s="30"/>
      <c r="HV147" s="30"/>
      <c r="HW147" s="30"/>
      <c r="HX147" s="30"/>
      <c r="HY147" s="30"/>
      <c r="HZ147" s="30"/>
      <c r="IA147" s="30"/>
      <c r="IB147" s="30"/>
      <c r="IC147" s="30"/>
      <c r="ID147" s="30"/>
      <c r="IE147" s="30"/>
      <c r="IF147" s="30"/>
      <c r="IG147" s="30"/>
      <c r="IH147" s="30"/>
      <c r="II147" s="30"/>
      <c r="IJ147" s="30"/>
      <c r="IK147" s="30"/>
      <c r="IL147" s="30"/>
      <c r="IM147" s="30"/>
      <c r="IN147" s="30"/>
      <c r="IO147" s="30"/>
      <c r="IP147" s="30"/>
      <c r="IQ147" s="30"/>
      <c r="IR147" s="30"/>
      <c r="IS147" s="31"/>
      <c r="IW147"/>
    </row>
  </sheetData>
  <mergeCells count="91">
    <mergeCell ref="D65:D66"/>
    <mergeCell ref="E65:G66"/>
    <mergeCell ref="D3:D5"/>
    <mergeCell ref="E3:G5"/>
    <mergeCell ref="B55:B60"/>
    <mergeCell ref="B62:B63"/>
    <mergeCell ref="C44:F44"/>
    <mergeCell ref="C54:F54"/>
    <mergeCell ref="D41:D43"/>
    <mergeCell ref="E41:G43"/>
    <mergeCell ref="B18:B20"/>
    <mergeCell ref="C6:K6"/>
    <mergeCell ref="B32:B36"/>
    <mergeCell ref="B37:B38"/>
    <mergeCell ref="C14:G14"/>
    <mergeCell ref="C22:G22"/>
    <mergeCell ref="C31:G31"/>
    <mergeCell ref="A1:K1"/>
    <mergeCell ref="I86:J86"/>
    <mergeCell ref="I82:J82"/>
    <mergeCell ref="J65:K66"/>
    <mergeCell ref="B132:B133"/>
    <mergeCell ref="G126:H126"/>
    <mergeCell ref="I118:J118"/>
    <mergeCell ref="G108:H108"/>
    <mergeCell ref="I108:J108"/>
    <mergeCell ref="A2:A147"/>
    <mergeCell ref="E108:F108"/>
    <mergeCell ref="B52:B53"/>
    <mergeCell ref="E135:F136"/>
    <mergeCell ref="B41:B43"/>
    <mergeCell ref="D135:D136"/>
    <mergeCell ref="E86:F86"/>
    <mergeCell ref="B137:B147"/>
    <mergeCell ref="C65:C66"/>
    <mergeCell ref="B67:B70"/>
    <mergeCell ref="B75:B77"/>
    <mergeCell ref="B83:B84"/>
    <mergeCell ref="B95:B98"/>
    <mergeCell ref="B109:B112"/>
    <mergeCell ref="B123:B124"/>
    <mergeCell ref="C135:C136"/>
    <mergeCell ref="B113:B116"/>
    <mergeCell ref="B92:B94"/>
    <mergeCell ref="B135:B136"/>
    <mergeCell ref="C107:K107"/>
    <mergeCell ref="E99:F99"/>
    <mergeCell ref="G91:H91"/>
    <mergeCell ref="E91:F91"/>
    <mergeCell ref="B65:B66"/>
    <mergeCell ref="B71:B72"/>
    <mergeCell ref="H41:I43"/>
    <mergeCell ref="B100:B103"/>
    <mergeCell ref="H3:I5"/>
    <mergeCell ref="B87:B89"/>
    <mergeCell ref="H44:I44"/>
    <mergeCell ref="H65:I66"/>
    <mergeCell ref="B23:B27"/>
    <mergeCell ref="B3:B5"/>
    <mergeCell ref="E74:F74"/>
    <mergeCell ref="B15:B17"/>
    <mergeCell ref="G135:H136"/>
    <mergeCell ref="G86:H86"/>
    <mergeCell ref="B10:B12"/>
    <mergeCell ref="C134:K134"/>
    <mergeCell ref="E126:F126"/>
    <mergeCell ref="G118:H118"/>
    <mergeCell ref="B127:B130"/>
    <mergeCell ref="B28:B29"/>
    <mergeCell ref="E82:F82"/>
    <mergeCell ref="G74:H74"/>
    <mergeCell ref="I135:J136"/>
    <mergeCell ref="G99:H99"/>
    <mergeCell ref="B119:B122"/>
    <mergeCell ref="I91:J91"/>
    <mergeCell ref="C2:K2"/>
    <mergeCell ref="J41:K43"/>
    <mergeCell ref="B104:B106"/>
    <mergeCell ref="I126:J126"/>
    <mergeCell ref="J3:K5"/>
    <mergeCell ref="C64:K64"/>
    <mergeCell ref="B78:B81"/>
    <mergeCell ref="I74:J74"/>
    <mergeCell ref="G82:H82"/>
    <mergeCell ref="B45:B50"/>
    <mergeCell ref="C41:C43"/>
    <mergeCell ref="C40:K40"/>
    <mergeCell ref="E118:F118"/>
    <mergeCell ref="C3:C5"/>
    <mergeCell ref="B7:B9"/>
    <mergeCell ref="I99:J99"/>
  </mergeCells>
  <pageMargins left="0.5" right="0.5" top="0.75" bottom="0.75" header="0.27777800000000002" footer="0.27777800000000002"/>
  <pageSetup orientation="portrait" r:id="rId1"/>
  <headerFooter>
    <oddFooter>&amp;C&amp;"Helvetica Neue,Regular"&amp;11&amp;K000000&amp;P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7"/>
  <sheetViews>
    <sheetView showGridLines="0" topLeftCell="A16" workbookViewId="0">
      <selection activeCell="J11" sqref="J11"/>
    </sheetView>
  </sheetViews>
  <sheetFormatPr defaultColWidth="16.28515625" defaultRowHeight="18" customHeight="1"/>
  <cols>
    <col min="1" max="1" width="2.85546875" style="32" customWidth="1"/>
    <col min="2" max="2" width="33.42578125" style="32" customWidth="1"/>
    <col min="3" max="3" width="12.7109375" style="32" customWidth="1"/>
    <col min="4" max="4" width="12.7109375" style="36" customWidth="1"/>
    <col min="5" max="7" width="12.7109375" style="32" customWidth="1"/>
    <col min="8" max="9" width="16.28515625" style="32" hidden="1" customWidth="1"/>
    <col min="10" max="256" width="16.28515625" style="32" customWidth="1"/>
  </cols>
  <sheetData>
    <row r="1" spans="1:256" ht="84" customHeight="1">
      <c r="A1" s="36"/>
      <c r="B1" s="123" t="s">
        <v>69</v>
      </c>
      <c r="C1" s="124"/>
      <c r="D1" s="124"/>
      <c r="E1" s="124"/>
      <c r="F1" s="124"/>
      <c r="G1" s="124"/>
      <c r="H1" s="124"/>
      <c r="I1" s="124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</row>
    <row r="2" spans="1:256" ht="69.95" customHeight="1">
      <c r="A2" s="118"/>
      <c r="B2" s="2" t="s">
        <v>0</v>
      </c>
      <c r="C2" s="89"/>
      <c r="D2" s="89"/>
      <c r="E2" s="89"/>
      <c r="F2" s="89"/>
      <c r="G2" s="89"/>
      <c r="H2" s="89"/>
      <c r="I2" s="89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5"/>
    </row>
    <row r="3" spans="1:256" ht="20.100000000000001" customHeight="1">
      <c r="A3" s="119"/>
      <c r="B3" s="90" t="s">
        <v>1</v>
      </c>
      <c r="C3" s="90" t="s">
        <v>2</v>
      </c>
      <c r="D3" s="98"/>
      <c r="E3" s="112" t="s">
        <v>3</v>
      </c>
      <c r="F3" s="103" t="s">
        <v>66</v>
      </c>
      <c r="G3" s="183"/>
      <c r="H3" s="90" t="s">
        <v>68</v>
      </c>
      <c r="I3" s="91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10"/>
    </row>
    <row r="4" spans="1:256" ht="20.100000000000001" customHeight="1">
      <c r="A4" s="119"/>
      <c r="B4" s="111"/>
      <c r="C4" s="90"/>
      <c r="D4" s="99"/>
      <c r="E4" s="195"/>
      <c r="F4" s="163"/>
      <c r="G4" s="184"/>
      <c r="H4" s="91"/>
      <c r="I4" s="91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10"/>
    </row>
    <row r="5" spans="1:256" ht="20.100000000000001" customHeight="1">
      <c r="A5" s="119"/>
      <c r="B5" s="111"/>
      <c r="C5" s="90"/>
      <c r="D5" s="194"/>
      <c r="E5" s="196"/>
      <c r="F5" s="164"/>
      <c r="G5" s="185"/>
      <c r="H5" s="91"/>
      <c r="I5" s="91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10"/>
    </row>
    <row r="6" spans="1:256" ht="21" customHeight="1">
      <c r="A6" s="119"/>
      <c r="B6" s="11" t="s">
        <v>7</v>
      </c>
      <c r="C6" s="83"/>
      <c r="D6" s="199" t="s">
        <v>62</v>
      </c>
      <c r="E6" s="199" t="s">
        <v>71</v>
      </c>
      <c r="F6" s="84"/>
      <c r="G6" s="85"/>
      <c r="H6" s="12"/>
      <c r="I6" s="12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10"/>
    </row>
    <row r="7" spans="1:256" ht="20.100000000000001" customHeight="1">
      <c r="A7" s="119"/>
      <c r="B7" s="92" t="s">
        <v>8</v>
      </c>
      <c r="C7" s="13">
        <v>30.5</v>
      </c>
      <c r="D7" s="86">
        <v>40999</v>
      </c>
      <c r="E7" s="86">
        <v>41029</v>
      </c>
      <c r="F7" s="15">
        <f>('Строящиеся объекты, ЖК Флагман'!G7+5800)</f>
        <v>41653</v>
      </c>
      <c r="G7" s="15">
        <f>F7*C7</f>
        <v>1270416.5</v>
      </c>
      <c r="H7" s="16">
        <f>I7/C7</f>
        <v>46501.909035999997</v>
      </c>
      <c r="I7" s="16">
        <f>G7*1.116412</f>
        <v>1418308.225598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10"/>
    </row>
    <row r="8" spans="1:256" ht="20.100000000000001" customHeight="1">
      <c r="A8" s="119"/>
      <c r="B8" s="93"/>
      <c r="C8" s="13">
        <v>31.3</v>
      </c>
      <c r="D8" s="86" t="s">
        <v>72</v>
      </c>
      <c r="E8" s="14">
        <v>40999</v>
      </c>
      <c r="F8" s="15">
        <f>('Строящиеся объекты, ЖК Флагман'!G8+5800)+('Строящиеся объекты, ЖК Флагман'!G8*0.0575)</f>
        <v>43714.547500000001</v>
      </c>
      <c r="G8" s="15">
        <f>F8*C8</f>
        <v>1368265.33675</v>
      </c>
      <c r="H8" s="16">
        <f>I8/C8</f>
        <v>48803.445403569996</v>
      </c>
      <c r="I8" s="16">
        <f t="shared" ref="I8:I19" si="0">G8*1.116412</f>
        <v>1527547.8411317409</v>
      </c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10"/>
    </row>
    <row r="9" spans="1:256" ht="34.5" customHeight="1">
      <c r="A9" s="119"/>
      <c r="B9" s="93"/>
      <c r="C9" s="13">
        <v>33.799999999999997</v>
      </c>
      <c r="D9" s="86" t="s">
        <v>73</v>
      </c>
      <c r="E9" s="87" t="s">
        <v>76</v>
      </c>
      <c r="F9" s="15">
        <f>('Строящиеся объекты, ЖК Флагман'!G9+5800)+('Строящиеся объекты, ЖК Флагман'!G9*0.0575)</f>
        <v>44377.599999999999</v>
      </c>
      <c r="G9" s="15">
        <f>F9*C9</f>
        <v>1499962.88</v>
      </c>
      <c r="H9" s="16">
        <f>I9/C9</f>
        <v>49543.685171199999</v>
      </c>
      <c r="I9" s="16">
        <f t="shared" si="0"/>
        <v>1674576.5587865598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10"/>
    </row>
    <row r="10" spans="1:256" ht="37.5" customHeight="1">
      <c r="A10" s="119"/>
      <c r="B10" s="92" t="s">
        <v>9</v>
      </c>
      <c r="C10" s="13">
        <v>47.5</v>
      </c>
      <c r="D10" s="87" t="s">
        <v>74</v>
      </c>
      <c r="E10" s="17" t="s">
        <v>77</v>
      </c>
      <c r="F10" s="15">
        <f>('Строящиеся объекты, ЖК Флагман'!G10+5800)+('Строящиеся объекты, ЖК Флагман'!G10*0.0575)</f>
        <v>42716.796249999999</v>
      </c>
      <c r="G10" s="15">
        <f>F10*C10</f>
        <v>2029047.8218749999</v>
      </c>
      <c r="H10" s="16">
        <f>I10/C10</f>
        <v>47689.543935054993</v>
      </c>
      <c r="I10" s="16">
        <f t="shared" si="0"/>
        <v>2265253.3369151121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10"/>
    </row>
    <row r="11" spans="1:256" ht="34.5" customHeight="1">
      <c r="A11" s="119"/>
      <c r="B11" s="93"/>
      <c r="C11" s="13">
        <v>50.8</v>
      </c>
      <c r="D11" s="87" t="s">
        <v>75</v>
      </c>
      <c r="E11" s="14" t="s">
        <v>78</v>
      </c>
      <c r="F11" s="15">
        <f>('Строящиеся объекты, ЖК Флагман'!G11+5800)+('Строящиеся объекты, ЖК Флагман'!G11*0.0575)</f>
        <v>43362.400000000001</v>
      </c>
      <c r="G11" s="15">
        <f>F11*C11</f>
        <v>2202809.92</v>
      </c>
      <c r="H11" s="16">
        <f>I11/C11</f>
        <v>48410.303708799998</v>
      </c>
      <c r="I11" s="16">
        <f t="shared" si="0"/>
        <v>2459243.42840704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10"/>
    </row>
    <row r="12" spans="1:256" ht="20.100000000000001" customHeight="1">
      <c r="A12" s="119"/>
      <c r="B12" s="11" t="s">
        <v>13</v>
      </c>
      <c r="C12" s="13"/>
      <c r="D12" s="197" t="s">
        <v>80</v>
      </c>
      <c r="E12" s="198" t="s">
        <v>81</v>
      </c>
      <c r="F12" s="15"/>
      <c r="G12" s="15"/>
      <c r="H12" s="16"/>
      <c r="I12" s="16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10"/>
    </row>
    <row r="13" spans="1:256" ht="20.100000000000001" customHeight="1">
      <c r="A13" s="119"/>
      <c r="B13" s="92" t="s">
        <v>8</v>
      </c>
      <c r="C13" s="13">
        <v>30.4</v>
      </c>
      <c r="D13" s="14">
        <v>40939</v>
      </c>
      <c r="E13" s="14">
        <v>40939</v>
      </c>
      <c r="F13" s="15">
        <f>'Строящиеся объекты, ЖК Флагман'!G23+5800</f>
        <v>41653</v>
      </c>
      <c r="G13" s="15">
        <f>F13*C13</f>
        <v>1266251.2</v>
      </c>
      <c r="H13" s="16">
        <f>I13/C13</f>
        <v>46501.909035999997</v>
      </c>
      <c r="I13" s="16">
        <f t="shared" si="0"/>
        <v>1413658.0346943999</v>
      </c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10"/>
    </row>
    <row r="14" spans="1:256" ht="20.100000000000001" customHeight="1">
      <c r="A14" s="119"/>
      <c r="B14" s="93"/>
      <c r="C14" s="13">
        <v>30.5</v>
      </c>
      <c r="D14" s="14"/>
      <c r="E14" s="15">
        <v>1</v>
      </c>
      <c r="F14" s="15">
        <f>'Строящиеся объекты, ЖК Флагман'!G24+5800</f>
        <v>41653</v>
      </c>
      <c r="G14" s="15">
        <f t="shared" ref="G14:G19" si="1">F14*C14</f>
        <v>1270416.5</v>
      </c>
      <c r="H14" s="16">
        <f t="shared" ref="H14:H19" si="2">I14/C14</f>
        <v>46501.909035999997</v>
      </c>
      <c r="I14" s="16">
        <f t="shared" si="0"/>
        <v>1418308.225598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10"/>
    </row>
    <row r="15" spans="1:256" ht="20.100000000000001" customHeight="1">
      <c r="A15" s="119"/>
      <c r="B15" s="93"/>
      <c r="C15" s="13">
        <v>31.2</v>
      </c>
      <c r="D15" s="14" t="s">
        <v>82</v>
      </c>
      <c r="E15" s="14" t="s">
        <v>87</v>
      </c>
      <c r="F15" s="15">
        <f>'Строящиеся объекты, ЖК Флагман'!G25+5800</f>
        <v>41653</v>
      </c>
      <c r="G15" s="15">
        <f t="shared" si="1"/>
        <v>1299573.5999999999</v>
      </c>
      <c r="H15" s="16">
        <f t="shared" si="2"/>
        <v>46501.909035999997</v>
      </c>
      <c r="I15" s="16">
        <f t="shared" si="0"/>
        <v>1450859.5619231998</v>
      </c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10"/>
    </row>
    <row r="16" spans="1:256" ht="20.100000000000001" customHeight="1">
      <c r="A16" s="119"/>
      <c r="B16" s="93"/>
      <c r="C16" s="13">
        <v>31.3</v>
      </c>
      <c r="D16" s="14"/>
      <c r="E16" s="15">
        <v>1</v>
      </c>
      <c r="F16" s="15">
        <f>'Строящиеся объекты, ЖК Флагман'!G26+5800</f>
        <v>42280</v>
      </c>
      <c r="G16" s="15">
        <f t="shared" si="1"/>
        <v>1323364</v>
      </c>
      <c r="H16" s="16">
        <f t="shared" si="2"/>
        <v>47201.899359999996</v>
      </c>
      <c r="I16" s="16">
        <f t="shared" si="0"/>
        <v>1477419.4499679999</v>
      </c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10"/>
    </row>
    <row r="17" spans="1:256" ht="34.5" customHeight="1">
      <c r="A17" s="119"/>
      <c r="B17" s="93"/>
      <c r="C17" s="13">
        <v>33.799999999999997</v>
      </c>
      <c r="D17" s="87" t="s">
        <v>83</v>
      </c>
      <c r="E17" s="14" t="s">
        <v>88</v>
      </c>
      <c r="F17" s="15">
        <f>'Строящиеся объекты, ЖК Флагман'!G27+5800</f>
        <v>42280</v>
      </c>
      <c r="G17" s="15">
        <f t="shared" si="1"/>
        <v>1429063.9999999998</v>
      </c>
      <c r="H17" s="16">
        <f t="shared" si="2"/>
        <v>47201.899359999996</v>
      </c>
      <c r="I17" s="16">
        <f t="shared" si="0"/>
        <v>1595424.1983679996</v>
      </c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10"/>
    </row>
    <row r="18" spans="1:256" ht="32.25" customHeight="1">
      <c r="A18" s="119"/>
      <c r="B18" s="92" t="s">
        <v>9</v>
      </c>
      <c r="C18" s="13">
        <v>47.5</v>
      </c>
      <c r="D18" s="87" t="s">
        <v>84</v>
      </c>
      <c r="E18" s="17" t="s">
        <v>89</v>
      </c>
      <c r="F18" s="15">
        <f>'Строящиеся объекты, ЖК Флагман'!G28+5800</f>
        <v>40709.5</v>
      </c>
      <c r="G18" s="15">
        <f t="shared" si="1"/>
        <v>1933701.25</v>
      </c>
      <c r="H18" s="16">
        <f t="shared" si="2"/>
        <v>45448.574313999998</v>
      </c>
      <c r="I18" s="16">
        <f t="shared" si="0"/>
        <v>2158807.2799149998</v>
      </c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10"/>
    </row>
    <row r="19" spans="1:256" ht="37.5" customHeight="1">
      <c r="A19" s="119"/>
      <c r="B19" s="102"/>
      <c r="C19" s="13">
        <v>50.8</v>
      </c>
      <c r="D19" s="87" t="s">
        <v>85</v>
      </c>
      <c r="E19" s="87" t="s">
        <v>90</v>
      </c>
      <c r="F19" s="15">
        <f>'Строящиеся объекты, ЖК Флагман'!G29+5800</f>
        <v>41320</v>
      </c>
      <c r="G19" s="15">
        <f t="shared" si="1"/>
        <v>2099056</v>
      </c>
      <c r="H19" s="16">
        <f t="shared" si="2"/>
        <v>46130.143840000004</v>
      </c>
      <c r="I19" s="16">
        <f t="shared" si="0"/>
        <v>2343411.3070720001</v>
      </c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10"/>
    </row>
    <row r="20" spans="1:256" ht="37.5" customHeight="1">
      <c r="A20" s="119"/>
      <c r="B20" s="205"/>
      <c r="C20" s="206"/>
      <c r="D20" s="206"/>
      <c r="E20" s="206"/>
      <c r="F20" s="206"/>
      <c r="G20" s="206"/>
      <c r="H20" s="203"/>
      <c r="I20" s="204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10"/>
      <c r="IR20" s="36"/>
      <c r="IS20" s="36"/>
      <c r="IT20" s="36"/>
      <c r="IU20" s="36"/>
      <c r="IV20" s="36"/>
    </row>
    <row r="21" spans="1:256" ht="69.95" customHeight="1">
      <c r="A21" s="207"/>
      <c r="B21" s="82" t="s">
        <v>16</v>
      </c>
      <c r="C21" s="201"/>
      <c r="D21" s="201"/>
      <c r="E21" s="201"/>
      <c r="F21" s="201"/>
      <c r="G21" s="9"/>
      <c r="H21" s="201"/>
      <c r="I21" s="202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10"/>
    </row>
    <row r="22" spans="1:256" ht="30" customHeight="1">
      <c r="A22" s="119"/>
      <c r="B22" s="100" t="s">
        <v>35</v>
      </c>
      <c r="C22" s="90" t="s">
        <v>2</v>
      </c>
      <c r="D22" s="101" t="s">
        <v>3</v>
      </c>
      <c r="E22" s="90" t="s">
        <v>66</v>
      </c>
      <c r="F22" s="114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10"/>
      <c r="IT22"/>
      <c r="IU22"/>
      <c r="IV22"/>
    </row>
    <row r="23" spans="1:256" ht="30" customHeight="1">
      <c r="A23" s="119"/>
      <c r="B23" s="90"/>
      <c r="C23" s="113"/>
      <c r="D23" s="113"/>
      <c r="E23" s="114"/>
      <c r="F23" s="114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10"/>
      <c r="IT23"/>
      <c r="IU23"/>
      <c r="IV23"/>
    </row>
    <row r="24" spans="1:256" ht="20.100000000000001" customHeight="1">
      <c r="A24" s="119"/>
      <c r="B24" s="92" t="s">
        <v>8</v>
      </c>
      <c r="C24" s="13">
        <v>22.9</v>
      </c>
      <c r="D24" s="21">
        <v>38837</v>
      </c>
      <c r="E24" s="15">
        <f>'Строящиеся объекты, ЖК Флагман'!G67+5800</f>
        <v>44483.5</v>
      </c>
      <c r="F24" s="15">
        <f>E24*C24</f>
        <v>1018672.1499999999</v>
      </c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10"/>
      <c r="IT24"/>
      <c r="IU24"/>
      <c r="IV24"/>
    </row>
    <row r="25" spans="1:256" ht="20.100000000000001" customHeight="1">
      <c r="A25" s="119"/>
      <c r="B25" s="93"/>
      <c r="C25" s="13">
        <v>36.200000000000003</v>
      </c>
      <c r="D25" s="14" t="s">
        <v>93</v>
      </c>
      <c r="E25" s="15">
        <f>'Строящиеся объекты, ЖК Флагман'!G68+5800</f>
        <v>44483.5</v>
      </c>
      <c r="F25" s="15">
        <f>E25*C25</f>
        <v>1610302.7000000002</v>
      </c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10"/>
      <c r="IT25"/>
      <c r="IU25"/>
      <c r="IV25"/>
    </row>
    <row r="26" spans="1:256" ht="20.100000000000001" customHeight="1">
      <c r="A26" s="119"/>
      <c r="B26" s="93"/>
      <c r="C26" s="13">
        <v>44.7</v>
      </c>
      <c r="D26" s="21" t="s">
        <v>94</v>
      </c>
      <c r="E26" s="15">
        <f>'Строящиеся объекты, ЖК Флагман'!G69+5800</f>
        <v>43540</v>
      </c>
      <c r="F26" s="15">
        <f>E26*C26</f>
        <v>1946238.0000000002</v>
      </c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10"/>
      <c r="IT26"/>
      <c r="IU26"/>
      <c r="IV26"/>
    </row>
    <row r="27" spans="1:256" ht="20.100000000000001" customHeight="1">
      <c r="A27" s="119"/>
      <c r="B27" s="93"/>
      <c r="C27" s="13">
        <v>44.8</v>
      </c>
      <c r="D27" s="21">
        <v>38717</v>
      </c>
      <c r="E27" s="15">
        <f>'Строящиеся объекты, ЖК Флагман'!G70+5800</f>
        <v>43540</v>
      </c>
      <c r="F27" s="208">
        <f>E27*C27</f>
        <v>1950591.9999999998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10"/>
      <c r="IT27"/>
      <c r="IU27"/>
      <c r="IV27"/>
    </row>
    <row r="28" spans="1:256" ht="20.100000000000001" customHeight="1">
      <c r="A28" s="119"/>
      <c r="B28" s="121" t="s">
        <v>9</v>
      </c>
      <c r="C28" s="13">
        <v>63</v>
      </c>
      <c r="D28" s="17"/>
      <c r="E28" s="60">
        <f>'Строящиеся объекты, ЖК Флагман'!G71+5800</f>
        <v>41653</v>
      </c>
      <c r="F28" s="65">
        <f>E28*C28</f>
        <v>2624139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10"/>
      <c r="IT28"/>
      <c r="IU28"/>
      <c r="IV28"/>
    </row>
    <row r="29" spans="1:256" ht="20.100000000000001" customHeight="1">
      <c r="A29" s="119"/>
      <c r="B29" s="122"/>
      <c r="C29" s="13">
        <v>63.4</v>
      </c>
      <c r="D29" s="17" t="s">
        <v>19</v>
      </c>
      <c r="E29" s="60">
        <f>'Строящиеся объекты, ЖК Флагман'!G72+5800</f>
        <v>41653</v>
      </c>
      <c r="F29" s="65">
        <f>E29*C29</f>
        <v>2640800.1999999997</v>
      </c>
      <c r="G29" s="5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10"/>
      <c r="IT29"/>
      <c r="IU29"/>
      <c r="IV29"/>
    </row>
    <row r="30" spans="1:256" ht="60" customHeight="1">
      <c r="A30" s="119"/>
      <c r="B30" s="6" t="s">
        <v>36</v>
      </c>
      <c r="C30" s="6" t="s">
        <v>2</v>
      </c>
      <c r="D30" s="6" t="s">
        <v>3</v>
      </c>
      <c r="E30" s="90" t="s">
        <v>66</v>
      </c>
      <c r="F30" s="20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10"/>
      <c r="IT30"/>
      <c r="IU30"/>
      <c r="IV30"/>
    </row>
    <row r="31" spans="1:256" ht="20.100000000000001" customHeight="1">
      <c r="A31" s="119"/>
      <c r="B31" s="92" t="s">
        <v>8</v>
      </c>
      <c r="C31" s="20">
        <v>27.5</v>
      </c>
      <c r="D31" s="14" t="s">
        <v>96</v>
      </c>
      <c r="E31" s="15">
        <f>'Строящиеся объекты, ЖК Флагман'!G75+5800</f>
        <v>44483.5</v>
      </c>
      <c r="F31" s="15">
        <f>E31*C31</f>
        <v>1223296.25</v>
      </c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10"/>
      <c r="IT31"/>
      <c r="IU31"/>
      <c r="IV31"/>
    </row>
    <row r="32" spans="1:256" ht="20.100000000000001" customHeight="1">
      <c r="A32" s="119"/>
      <c r="B32" s="93"/>
      <c r="C32" s="20">
        <v>44.7</v>
      </c>
      <c r="D32" s="14">
        <v>38717</v>
      </c>
      <c r="E32" s="15">
        <f>'Строящиеся объекты, ЖК Флагман'!G76+5800</f>
        <v>43540</v>
      </c>
      <c r="F32" s="15">
        <f>E32*C32</f>
        <v>1946238.0000000002</v>
      </c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10"/>
      <c r="IT32"/>
      <c r="IU32"/>
      <c r="IV32"/>
    </row>
    <row r="33" spans="1:256" ht="20.100000000000001" customHeight="1">
      <c r="A33" s="119"/>
      <c r="B33" s="93"/>
      <c r="C33" s="20">
        <v>44.8</v>
      </c>
      <c r="D33" s="14">
        <v>38717</v>
      </c>
      <c r="E33" s="15">
        <f>'Строящиеся объекты, ЖК Флагман'!G77+5800</f>
        <v>43540</v>
      </c>
      <c r="F33" s="15">
        <f>E33*C33</f>
        <v>1950591.9999999998</v>
      </c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10"/>
      <c r="IT33"/>
      <c r="IU33"/>
      <c r="IV33"/>
    </row>
    <row r="34" spans="1:256" ht="20.100000000000001" customHeight="1">
      <c r="A34" s="119"/>
      <c r="B34" s="121" t="s">
        <v>9</v>
      </c>
      <c r="C34" s="20">
        <v>51.6</v>
      </c>
      <c r="D34" s="17" t="s">
        <v>21</v>
      </c>
      <c r="E34" s="15">
        <f>'Строящиеся объекты, ЖК Флагман'!G78+5800</f>
        <v>42596.5</v>
      </c>
      <c r="F34" s="15">
        <f>E34*C34</f>
        <v>2197979.4</v>
      </c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10"/>
      <c r="IT34"/>
      <c r="IU34"/>
      <c r="IV34"/>
    </row>
    <row r="35" spans="1:256" ht="20.100000000000001" customHeight="1">
      <c r="A35" s="119"/>
      <c r="B35" s="122"/>
      <c r="C35" s="20">
        <v>58.5</v>
      </c>
      <c r="D35" s="17" t="s">
        <v>22</v>
      </c>
      <c r="E35" s="15">
        <f>'Строящиеся объекты, ЖК Флагман'!G79+5800</f>
        <v>42596.5</v>
      </c>
      <c r="F35" s="15">
        <f>E35*C35</f>
        <v>2491895.25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10"/>
      <c r="IT35"/>
      <c r="IU35"/>
      <c r="IV35"/>
    </row>
    <row r="36" spans="1:256" ht="20.100000000000001" customHeight="1">
      <c r="A36" s="119"/>
      <c r="B36" s="93"/>
      <c r="C36" s="20">
        <v>61.2</v>
      </c>
      <c r="D36" s="17" t="s">
        <v>23</v>
      </c>
      <c r="E36" s="15">
        <f>'Строящиеся объекты, ЖК Флагман'!G80+5800</f>
        <v>41653</v>
      </c>
      <c r="F36" s="15">
        <f>E36*C36</f>
        <v>2549163.6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10"/>
      <c r="IT36"/>
      <c r="IU36"/>
      <c r="IV36"/>
    </row>
    <row r="37" spans="1:256" ht="20.100000000000001" customHeight="1">
      <c r="A37" s="119"/>
      <c r="B37" s="93"/>
      <c r="C37" s="20">
        <v>62.5</v>
      </c>
      <c r="D37" s="14">
        <v>38717</v>
      </c>
      <c r="E37" s="15">
        <f>'Строящиеся объекты, ЖК Флагман'!G81+5800</f>
        <v>41653</v>
      </c>
      <c r="F37" s="15">
        <f>E37*C37</f>
        <v>2603312.5</v>
      </c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10"/>
      <c r="IT37"/>
      <c r="IU37"/>
      <c r="IV37"/>
    </row>
    <row r="38" spans="1:256" ht="60" customHeight="1">
      <c r="A38" s="119"/>
      <c r="B38" s="6" t="s">
        <v>37</v>
      </c>
      <c r="C38" s="7" t="s">
        <v>2</v>
      </c>
      <c r="D38" s="7" t="s">
        <v>3</v>
      </c>
      <c r="E38" s="90" t="s">
        <v>66</v>
      </c>
      <c r="F38" s="114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10"/>
      <c r="IT38"/>
      <c r="IU38"/>
      <c r="IV38"/>
    </row>
    <row r="39" spans="1:256" ht="20.100000000000001" customHeight="1">
      <c r="A39" s="119"/>
      <c r="B39" s="92" t="s">
        <v>8</v>
      </c>
      <c r="C39" s="20">
        <v>44.7</v>
      </c>
      <c r="D39" s="14">
        <v>38717</v>
      </c>
      <c r="E39" s="15">
        <f>'Строящиеся объекты, ЖК Флагман'!G83+5800</f>
        <v>43540</v>
      </c>
      <c r="F39" s="15">
        <f>E39*C39</f>
        <v>1946238.0000000002</v>
      </c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10"/>
      <c r="IT39"/>
      <c r="IU39"/>
      <c r="IV39"/>
    </row>
    <row r="40" spans="1:256" ht="20.100000000000001" customHeight="1">
      <c r="A40" s="119"/>
      <c r="B40" s="93"/>
      <c r="C40" s="20">
        <v>44.8</v>
      </c>
      <c r="D40" s="14">
        <v>38717</v>
      </c>
      <c r="E40" s="15">
        <f>'Строящиеся объекты, ЖК Флагман'!G84+5800</f>
        <v>43540</v>
      </c>
      <c r="F40" s="15">
        <f>E40*C40</f>
        <v>1950591.9999999998</v>
      </c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10"/>
      <c r="IT40"/>
      <c r="IU40"/>
      <c r="IV40"/>
    </row>
    <row r="41" spans="1:256" ht="20.100000000000001" customHeight="1">
      <c r="A41" s="119"/>
      <c r="B41" s="11" t="s">
        <v>9</v>
      </c>
      <c r="C41" s="20">
        <v>62.5</v>
      </c>
      <c r="D41" s="14">
        <v>38717</v>
      </c>
      <c r="E41" s="15">
        <f>'Строящиеся объекты, ЖК Флагман'!G85+5800</f>
        <v>41653</v>
      </c>
      <c r="F41" s="15">
        <f>E41*C41</f>
        <v>2603312.5</v>
      </c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10"/>
      <c r="IT41"/>
      <c r="IU41"/>
      <c r="IV41"/>
    </row>
    <row r="42" spans="1:256" ht="60" customHeight="1">
      <c r="A42" s="119"/>
      <c r="B42" s="6" t="s">
        <v>15</v>
      </c>
      <c r="C42" s="7" t="s">
        <v>2</v>
      </c>
      <c r="D42" s="7" t="s">
        <v>3</v>
      </c>
      <c r="E42" s="94" t="s">
        <v>66</v>
      </c>
      <c r="F42" s="95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10"/>
      <c r="IT42"/>
      <c r="IU42"/>
      <c r="IV42"/>
    </row>
    <row r="43" spans="1:256" ht="20.100000000000001" customHeight="1">
      <c r="A43" s="119"/>
      <c r="B43" s="92" t="s">
        <v>8</v>
      </c>
      <c r="C43" s="20">
        <v>31.8</v>
      </c>
      <c r="D43" s="15">
        <v>1</v>
      </c>
      <c r="E43" s="15">
        <f>'Строящиеся объекты, ЖК Флагман'!G87+5800</f>
        <v>44483.5</v>
      </c>
      <c r="F43" s="15">
        <f>E43*C43</f>
        <v>1414575.3</v>
      </c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10"/>
      <c r="IT43"/>
      <c r="IU43"/>
      <c r="IV43"/>
    </row>
    <row r="44" spans="1:256" ht="20.100000000000001" customHeight="1">
      <c r="A44" s="119"/>
      <c r="B44" s="93"/>
      <c r="C44" s="20">
        <v>44.7</v>
      </c>
      <c r="D44" s="14">
        <v>38717</v>
      </c>
      <c r="E44" s="15">
        <f>'Строящиеся объекты, ЖК Флагман'!G88+5800</f>
        <v>43540</v>
      </c>
      <c r="F44" s="15">
        <f>E44*C44</f>
        <v>1946238.0000000002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10"/>
      <c r="IT44"/>
      <c r="IU44"/>
      <c r="IV44"/>
    </row>
    <row r="45" spans="1:256" ht="20.100000000000001" customHeight="1">
      <c r="A45" s="119"/>
      <c r="B45" s="93"/>
      <c r="C45" s="20">
        <v>44.8</v>
      </c>
      <c r="D45" s="14">
        <v>38748</v>
      </c>
      <c r="E45" s="15">
        <f>'Строящиеся объекты, ЖК Флагман'!G89+5800</f>
        <v>43540</v>
      </c>
      <c r="F45" s="15">
        <f>E45*C45</f>
        <v>1950591.9999999998</v>
      </c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10"/>
      <c r="IT45"/>
      <c r="IU45"/>
      <c r="IV45"/>
    </row>
    <row r="46" spans="1:256" ht="20.100000000000001" customHeight="1">
      <c r="A46" s="119"/>
      <c r="B46" s="11" t="s">
        <v>9</v>
      </c>
      <c r="C46" s="20">
        <v>62.5</v>
      </c>
      <c r="D46" s="14">
        <v>38717</v>
      </c>
      <c r="E46" s="15">
        <f>'Строящиеся объекты, ЖК Флагман'!G90+5800</f>
        <v>41653</v>
      </c>
      <c r="F46" s="15">
        <f>E46*C46</f>
        <v>2603312.5</v>
      </c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10"/>
      <c r="IT46"/>
      <c r="IU46"/>
      <c r="IV46"/>
    </row>
    <row r="47" spans="1:256" ht="60" customHeight="1">
      <c r="A47" s="119"/>
      <c r="B47" s="6" t="s">
        <v>15</v>
      </c>
      <c r="C47" s="7" t="s">
        <v>2</v>
      </c>
      <c r="D47" s="7" t="s">
        <v>3</v>
      </c>
      <c r="E47" s="94" t="s">
        <v>66</v>
      </c>
      <c r="F47" s="95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10"/>
      <c r="IT47"/>
      <c r="IU47"/>
      <c r="IV47"/>
    </row>
    <row r="48" spans="1:256" ht="20.100000000000001" customHeight="1">
      <c r="A48" s="119"/>
      <c r="B48" s="92" t="s">
        <v>8</v>
      </c>
      <c r="C48" s="20">
        <v>27.4</v>
      </c>
      <c r="D48" s="14" t="s">
        <v>97</v>
      </c>
      <c r="E48" s="15">
        <f>'Строящиеся объекты, ЖК Флагман'!G92+5800</f>
        <v>44483.5</v>
      </c>
      <c r="F48" s="15">
        <f>E48*C48</f>
        <v>1218847.8999999999</v>
      </c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10"/>
      <c r="IT48"/>
      <c r="IU48"/>
      <c r="IV48"/>
    </row>
    <row r="49" spans="1:256" ht="20.100000000000001" customHeight="1">
      <c r="A49" s="119"/>
      <c r="B49" s="108"/>
      <c r="C49" s="20">
        <v>44.7</v>
      </c>
      <c r="D49" s="14">
        <v>38717</v>
      </c>
      <c r="E49" s="15">
        <f>'Строящиеся объекты, ЖК Флагман'!G93+5800</f>
        <v>43540</v>
      </c>
      <c r="F49" s="15">
        <f>E49*C49</f>
        <v>1946238.0000000002</v>
      </c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10"/>
      <c r="IT49"/>
      <c r="IU49"/>
      <c r="IV49"/>
    </row>
    <row r="50" spans="1:256" ht="20.100000000000001" customHeight="1">
      <c r="A50" s="119"/>
      <c r="B50" s="108"/>
      <c r="C50" s="20">
        <v>44.8</v>
      </c>
      <c r="D50" s="14">
        <v>38717</v>
      </c>
      <c r="E50" s="15">
        <f>'Строящиеся объекты, ЖК Флагман'!G94+5800</f>
        <v>43540</v>
      </c>
      <c r="F50" s="15">
        <f>E50*C50</f>
        <v>1950591.9999999998</v>
      </c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10"/>
      <c r="IT50"/>
      <c r="IU50"/>
      <c r="IV50"/>
    </row>
    <row r="51" spans="1:256" ht="20.100000000000001" customHeight="1">
      <c r="A51" s="119"/>
      <c r="B51" s="92" t="s">
        <v>9</v>
      </c>
      <c r="C51" s="20">
        <v>51.5</v>
      </c>
      <c r="D51" s="17" t="s">
        <v>98</v>
      </c>
      <c r="E51" s="15">
        <f>'Строящиеся объекты, ЖК Флагман'!G95+5800</f>
        <v>42596.5</v>
      </c>
      <c r="F51" s="15">
        <f>E51*C51</f>
        <v>2193719.75</v>
      </c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10"/>
      <c r="IT51"/>
      <c r="IU51"/>
      <c r="IV51"/>
    </row>
    <row r="52" spans="1:256" ht="20.100000000000001" customHeight="1">
      <c r="A52" s="119"/>
      <c r="B52" s="93"/>
      <c r="C52" s="20">
        <v>58.5</v>
      </c>
      <c r="D52" s="17" t="s">
        <v>22</v>
      </c>
      <c r="E52" s="15">
        <f>'Строящиеся объекты, ЖК Флагман'!G96+5800</f>
        <v>42596.5</v>
      </c>
      <c r="F52" s="15">
        <f>E52*C52</f>
        <v>2491895.25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10"/>
      <c r="IT52"/>
      <c r="IU52"/>
      <c r="IV52"/>
    </row>
    <row r="53" spans="1:256" ht="20.100000000000001" customHeight="1">
      <c r="A53" s="119"/>
      <c r="B53" s="93"/>
      <c r="C53" s="20">
        <v>61.2</v>
      </c>
      <c r="D53" s="14">
        <v>38748</v>
      </c>
      <c r="E53" s="15">
        <f>'Строящиеся объекты, ЖК Флагман'!G97+5800</f>
        <v>41653</v>
      </c>
      <c r="F53" s="15">
        <f>E53*C53</f>
        <v>2549163.6</v>
      </c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10"/>
      <c r="IT53"/>
      <c r="IU53"/>
      <c r="IV53"/>
    </row>
    <row r="54" spans="1:256" ht="20.100000000000001" customHeight="1">
      <c r="A54" s="119"/>
      <c r="B54" s="93"/>
      <c r="C54" s="20">
        <v>61.5</v>
      </c>
      <c r="D54" s="14">
        <v>38717</v>
      </c>
      <c r="E54" s="15">
        <f>'Строящиеся объекты, ЖК Флагман'!G98+5800</f>
        <v>41653</v>
      </c>
      <c r="F54" s="15">
        <f>E54*C54</f>
        <v>2561659.5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10"/>
      <c r="IT54"/>
      <c r="IU54"/>
      <c r="IV54"/>
    </row>
    <row r="55" spans="1:256" ht="60" customHeight="1">
      <c r="A55" s="119"/>
      <c r="B55" s="6" t="s">
        <v>15</v>
      </c>
      <c r="C55" s="7" t="s">
        <v>2</v>
      </c>
      <c r="D55" s="7" t="s">
        <v>3</v>
      </c>
      <c r="E55" s="94" t="s">
        <v>66</v>
      </c>
      <c r="F55" s="95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10"/>
      <c r="IT55"/>
      <c r="IU55"/>
      <c r="IV55"/>
    </row>
    <row r="56" spans="1:256" ht="20.100000000000001" customHeight="1">
      <c r="A56" s="119"/>
      <c r="B56" s="92" t="s">
        <v>8</v>
      </c>
      <c r="C56" s="20">
        <v>23</v>
      </c>
      <c r="D56" s="14"/>
      <c r="E56" s="15">
        <f>'Строящиеся объекты, ЖК Флагман'!G100+5800</f>
        <v>44483.5</v>
      </c>
      <c r="F56" s="15">
        <f>E56*C56</f>
        <v>1023120.5</v>
      </c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10"/>
      <c r="IT56"/>
      <c r="IU56"/>
      <c r="IV56"/>
    </row>
    <row r="57" spans="1:256" ht="20.100000000000001" customHeight="1">
      <c r="A57" s="119"/>
      <c r="B57" s="93"/>
      <c r="C57" s="20">
        <v>36.299999999999997</v>
      </c>
      <c r="D57" s="14" t="s">
        <v>99</v>
      </c>
      <c r="E57" s="15">
        <f>'Строящиеся объекты, ЖК Флагман'!G101+5800</f>
        <v>44483.5</v>
      </c>
      <c r="F57" s="15">
        <f>E57*C57</f>
        <v>1614751.0499999998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10"/>
      <c r="IT57"/>
      <c r="IU57"/>
      <c r="IV57"/>
    </row>
    <row r="58" spans="1:256" ht="20.100000000000001" customHeight="1">
      <c r="A58" s="119"/>
      <c r="B58" s="93"/>
      <c r="C58" s="20">
        <v>44.7</v>
      </c>
      <c r="D58" s="14" t="s">
        <v>100</v>
      </c>
      <c r="E58" s="15">
        <f>'Строящиеся объекты, ЖК Флагман'!G102+5800</f>
        <v>43540</v>
      </c>
      <c r="F58" s="15">
        <f>E58*C58</f>
        <v>1946238.0000000002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10"/>
      <c r="IT58"/>
      <c r="IU58"/>
      <c r="IV58"/>
    </row>
    <row r="59" spans="1:256" ht="20.100000000000001" customHeight="1">
      <c r="A59" s="119"/>
      <c r="B59" s="108"/>
      <c r="C59" s="20">
        <v>44.8</v>
      </c>
      <c r="D59" s="14">
        <v>38717</v>
      </c>
      <c r="E59" s="15">
        <f>'Строящиеся объекты, ЖК Флагман'!G103+5800</f>
        <v>43540</v>
      </c>
      <c r="F59" s="15">
        <f>E59*C59</f>
        <v>1950591.9999999998</v>
      </c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10"/>
      <c r="IT59"/>
      <c r="IU59"/>
      <c r="IV59"/>
    </row>
    <row r="60" spans="1:256" ht="20.100000000000001" customHeight="1">
      <c r="A60" s="119"/>
      <c r="B60" s="92" t="s">
        <v>9</v>
      </c>
      <c r="C60" s="20">
        <v>63</v>
      </c>
      <c r="D60" s="17" t="s">
        <v>18</v>
      </c>
      <c r="E60" s="15">
        <f>'Строящиеся объекты, ЖК Флагман'!G104+5800</f>
        <v>41653</v>
      </c>
      <c r="F60" s="15">
        <f>E60*C60</f>
        <v>2624139</v>
      </c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10"/>
      <c r="IT60"/>
      <c r="IU60"/>
      <c r="IV60"/>
    </row>
    <row r="61" spans="1:256" ht="20.100000000000001" customHeight="1">
      <c r="A61" s="119"/>
      <c r="B61" s="93"/>
      <c r="C61" s="20">
        <v>63.3</v>
      </c>
      <c r="D61" s="17" t="s">
        <v>19</v>
      </c>
      <c r="E61" s="15">
        <f>'Строящиеся объекты, ЖК Флагман'!G105+5800</f>
        <v>41653</v>
      </c>
      <c r="F61" s="15">
        <f>E61*C61</f>
        <v>2636634.9</v>
      </c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10"/>
      <c r="IT61"/>
      <c r="IU61"/>
      <c r="IV61"/>
    </row>
    <row r="62" spans="1:256" ht="20.100000000000001" customHeight="1">
      <c r="A62" s="119"/>
      <c r="B62" s="93"/>
      <c r="C62" s="20">
        <v>64.2</v>
      </c>
      <c r="D62" s="14" t="s">
        <v>95</v>
      </c>
      <c r="E62" s="15">
        <f>'Строящиеся объекты, ЖК Флагман'!G106+5800</f>
        <v>41653</v>
      </c>
      <c r="F62" s="15">
        <f>E62*C62</f>
        <v>2674122.6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10"/>
      <c r="IT62"/>
      <c r="IU62"/>
      <c r="IV62"/>
    </row>
    <row r="63" spans="1:256" ht="69.95" customHeight="1">
      <c r="A63" s="119"/>
      <c r="B63" s="2" t="s">
        <v>32</v>
      </c>
      <c r="C63" s="200"/>
      <c r="D63" s="201"/>
      <c r="E63" s="201"/>
      <c r="F63" s="201"/>
      <c r="G63" s="9"/>
      <c r="H63" s="201"/>
      <c r="I63" s="202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10"/>
    </row>
    <row r="64" spans="1:256" ht="30" customHeight="1">
      <c r="A64" s="119"/>
      <c r="B64" s="90" t="s">
        <v>33</v>
      </c>
      <c r="C64" s="90" t="s">
        <v>2</v>
      </c>
      <c r="D64" s="101" t="s">
        <v>3</v>
      </c>
      <c r="E64" s="90" t="s">
        <v>66</v>
      </c>
      <c r="F64" s="111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10"/>
      <c r="IT64"/>
      <c r="IU64"/>
      <c r="IV64"/>
    </row>
    <row r="65" spans="1:256" ht="30" customHeight="1">
      <c r="A65" s="119"/>
      <c r="B65" s="90"/>
      <c r="C65" s="111"/>
      <c r="D65" s="120"/>
      <c r="E65" s="111"/>
      <c r="F65" s="111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10"/>
      <c r="IT65"/>
      <c r="IU65"/>
      <c r="IV65"/>
    </row>
    <row r="66" spans="1:256" ht="20.100000000000001" customHeight="1">
      <c r="A66" s="119"/>
      <c r="B66" s="92" t="s">
        <v>8</v>
      </c>
      <c r="C66" s="20">
        <v>24.64</v>
      </c>
      <c r="D66" s="14">
        <v>40939</v>
      </c>
      <c r="E66" s="15">
        <f>'Строящиеся объекты, ЖК Флагман'!G137+5800</f>
        <v>42332.32</v>
      </c>
      <c r="F66" s="15">
        <f>E66*C66</f>
        <v>1043068.3648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10"/>
      <c r="IT66"/>
      <c r="IU66"/>
      <c r="IV66"/>
    </row>
    <row r="67" spans="1:256" ht="20.100000000000001" customHeight="1">
      <c r="A67" s="119"/>
      <c r="B67" s="93"/>
      <c r="C67" s="20">
        <v>24.65</v>
      </c>
      <c r="D67" s="14">
        <v>40939</v>
      </c>
      <c r="E67" s="15">
        <f>'Строящиеся объекты, ЖК Флагман'!G138+5800</f>
        <v>42332.32</v>
      </c>
      <c r="F67" s="15">
        <f>E67*C67</f>
        <v>1043491.688</v>
      </c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10"/>
      <c r="IT67"/>
      <c r="IU67"/>
      <c r="IV67"/>
    </row>
    <row r="68" spans="1:256" ht="20.100000000000001" customHeight="1">
      <c r="A68" s="119"/>
      <c r="B68" s="93"/>
      <c r="C68" s="20">
        <v>24.77</v>
      </c>
      <c r="D68" s="14">
        <v>40939</v>
      </c>
      <c r="E68" s="15">
        <f>'Строящиеся объекты, ЖК Флагман'!G139+5800</f>
        <v>42332.32</v>
      </c>
      <c r="F68" s="15">
        <f>E68*C68</f>
        <v>1048571.5664</v>
      </c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10"/>
      <c r="IT68"/>
      <c r="IU68"/>
      <c r="IV68"/>
    </row>
    <row r="69" spans="1:256" ht="20.100000000000001" customHeight="1">
      <c r="A69" s="119"/>
      <c r="B69" s="93"/>
      <c r="C69" s="20">
        <v>25.18</v>
      </c>
      <c r="D69" s="14">
        <v>40939</v>
      </c>
      <c r="E69" s="15">
        <f>'Строящиеся объекты, ЖК Флагман'!G140+5800</f>
        <v>42332.32</v>
      </c>
      <c r="F69" s="15">
        <f>E69*C69</f>
        <v>1065927.8176</v>
      </c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10"/>
      <c r="IT69"/>
      <c r="IU69"/>
      <c r="IV69"/>
    </row>
    <row r="70" spans="1:256" ht="20.100000000000001" customHeight="1">
      <c r="A70" s="119"/>
      <c r="B70" s="93"/>
      <c r="C70" s="20">
        <v>25.85</v>
      </c>
      <c r="D70" s="14">
        <v>40939</v>
      </c>
      <c r="E70" s="15">
        <f>'Строящиеся объекты, ЖК Флагман'!G141+5800</f>
        <v>42332.32</v>
      </c>
      <c r="F70" s="15">
        <f>E70*C70</f>
        <v>1094290.4720000001</v>
      </c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10"/>
      <c r="IT70"/>
      <c r="IU70"/>
      <c r="IV70"/>
    </row>
    <row r="71" spans="1:256" ht="20.100000000000001" customHeight="1">
      <c r="A71" s="119"/>
      <c r="B71" s="93"/>
      <c r="C71" s="20">
        <v>25.86</v>
      </c>
      <c r="D71" s="14">
        <v>40939</v>
      </c>
      <c r="E71" s="15">
        <f>'Строящиеся объекты, ЖК Флагман'!G142+5800</f>
        <v>42332.32</v>
      </c>
      <c r="F71" s="15">
        <f>E71*C71</f>
        <v>1094713.7952000001</v>
      </c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10"/>
      <c r="IT71"/>
      <c r="IU71"/>
      <c r="IV71"/>
    </row>
    <row r="72" spans="1:256" ht="20.100000000000001" customHeight="1">
      <c r="A72" s="119"/>
      <c r="B72" s="93"/>
      <c r="C72" s="20">
        <v>34.200000000000003</v>
      </c>
      <c r="D72" s="14">
        <v>40939</v>
      </c>
      <c r="E72" s="15">
        <f>'Строящиеся объекты, ЖК Флагман'!G143+5800</f>
        <v>42332.32</v>
      </c>
      <c r="F72" s="15">
        <f>E72*C72</f>
        <v>1447765.344</v>
      </c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10"/>
      <c r="IT72"/>
      <c r="IU72"/>
      <c r="IV72"/>
    </row>
    <row r="73" spans="1:256" ht="20.100000000000001" customHeight="1">
      <c r="A73" s="119"/>
      <c r="B73" s="93"/>
      <c r="C73" s="20">
        <v>40.19</v>
      </c>
      <c r="D73" s="14">
        <v>40939</v>
      </c>
      <c r="E73" s="15">
        <f>'Строящиеся объекты, ЖК Флагман'!G144+5800</f>
        <v>41001.985000000001</v>
      </c>
      <c r="F73" s="15">
        <f>E73*C73</f>
        <v>1647869.77715</v>
      </c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10"/>
      <c r="IT73"/>
      <c r="IU73"/>
      <c r="IV73"/>
    </row>
    <row r="74" spans="1:256" ht="20.100000000000001" customHeight="1">
      <c r="A74" s="119"/>
      <c r="B74" s="93"/>
      <c r="C74" s="20">
        <v>40.69</v>
      </c>
      <c r="D74" s="14">
        <v>40939</v>
      </c>
      <c r="E74" s="15">
        <f>'Строящиеся объекты, ЖК Флагман'!G145+5800</f>
        <v>41001.985000000001</v>
      </c>
      <c r="F74" s="15">
        <f>E74*C74</f>
        <v>1668370.7696499999</v>
      </c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10"/>
      <c r="IT74"/>
      <c r="IU74"/>
      <c r="IV74"/>
    </row>
    <row r="75" spans="1:256" ht="20.100000000000001" customHeight="1">
      <c r="A75" s="119"/>
      <c r="B75" s="93"/>
      <c r="C75" s="20">
        <v>41.66</v>
      </c>
      <c r="D75" s="14">
        <v>40939</v>
      </c>
      <c r="E75" s="15">
        <f>'Строящиеся объекты, ЖК Флагман'!G146+5800</f>
        <v>41001.985000000001</v>
      </c>
      <c r="F75" s="15">
        <f>E75*C75</f>
        <v>1708142.6950999999</v>
      </c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10"/>
      <c r="IT75"/>
      <c r="IU75"/>
      <c r="IV75"/>
    </row>
    <row r="76" spans="1:256" ht="20.100000000000001" customHeight="1">
      <c r="A76" s="119"/>
      <c r="B76" s="93"/>
      <c r="C76" s="20">
        <v>47.6</v>
      </c>
      <c r="D76" s="14">
        <v>40939</v>
      </c>
      <c r="E76" s="15">
        <f>'Строящиеся объекты, ЖК Флагман'!G147+5800</f>
        <v>39313.120000000003</v>
      </c>
      <c r="F76" s="15">
        <f>E76*C76</f>
        <v>1871304.5120000001</v>
      </c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10"/>
      <c r="IS76"/>
      <c r="IT76"/>
      <c r="IU76"/>
      <c r="IV76"/>
    </row>
    <row r="77" spans="1:256" ht="8.25" customHeight="1">
      <c r="A77" s="33"/>
      <c r="B77" s="34"/>
      <c r="C77" s="34"/>
      <c r="D77" s="34"/>
      <c r="E77" s="34"/>
      <c r="F77" s="34"/>
      <c r="H77" s="35"/>
      <c r="I77" s="35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1"/>
    </row>
  </sheetData>
  <mergeCells count="38">
    <mergeCell ref="B20:G20"/>
    <mergeCell ref="B1:I1"/>
    <mergeCell ref="F3:G5"/>
    <mergeCell ref="E3:E5"/>
    <mergeCell ref="B3:B5"/>
    <mergeCell ref="E64:F65"/>
    <mergeCell ref="C2:I2"/>
    <mergeCell ref="C64:C65"/>
    <mergeCell ref="B51:B54"/>
    <mergeCell ref="E47:F47"/>
    <mergeCell ref="E55:F55"/>
    <mergeCell ref="B39:B40"/>
    <mergeCell ref="E38:F38"/>
    <mergeCell ref="A2:A76"/>
    <mergeCell ref="B10:B11"/>
    <mergeCell ref="C22:C23"/>
    <mergeCell ref="B22:B23"/>
    <mergeCell ref="B28:B29"/>
    <mergeCell ref="H3:I5"/>
    <mergeCell ref="B24:B27"/>
    <mergeCell ref="B34:B37"/>
    <mergeCell ref="B31:B33"/>
    <mergeCell ref="B43:B45"/>
    <mergeCell ref="C3:C5"/>
    <mergeCell ref="B7:B9"/>
    <mergeCell ref="D3:D5"/>
    <mergeCell ref="B66:B76"/>
    <mergeCell ref="B13:B17"/>
    <mergeCell ref="B60:B62"/>
    <mergeCell ref="B18:B19"/>
    <mergeCell ref="E30:F30"/>
    <mergeCell ref="B56:B59"/>
    <mergeCell ref="B48:B50"/>
    <mergeCell ref="B64:B65"/>
    <mergeCell ref="D22:D23"/>
    <mergeCell ref="D64:D65"/>
    <mergeCell ref="E22:F23"/>
    <mergeCell ref="E42:F42"/>
  </mergeCells>
  <pageMargins left="0.5" right="0.5" top="0.75" bottom="0.75" header="0.27777800000000002" footer="0.27777800000000002"/>
  <pageSetup orientation="portrait"/>
  <headerFooter>
    <oddFooter>&amp;C&amp;"Helvetica Neue,Regular"&amp;11&amp;K000000&amp;P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"/>
  <sheetViews>
    <sheetView showGridLines="0" topLeftCell="A15" workbookViewId="0">
      <selection activeCell="E15" sqref="E15"/>
    </sheetView>
  </sheetViews>
  <sheetFormatPr defaultColWidth="16.28515625" defaultRowHeight="18" customHeight="1"/>
  <cols>
    <col min="1" max="1" width="8.7109375" style="36" customWidth="1"/>
    <col min="2" max="2" width="19.85546875" style="36" customWidth="1"/>
    <col min="3" max="256" width="16.28515625" style="36" customWidth="1"/>
  </cols>
  <sheetData>
    <row r="1" spans="1:8" ht="75.599999999999994" customHeight="1">
      <c r="A1" s="37" t="s">
        <v>38</v>
      </c>
      <c r="B1" s="38" t="s">
        <v>39</v>
      </c>
      <c r="C1" s="39"/>
      <c r="D1" s="40"/>
      <c r="E1" s="40"/>
      <c r="F1" s="40"/>
      <c r="G1" s="40"/>
      <c r="H1" s="41"/>
    </row>
    <row r="2" spans="1:8" ht="27.6" customHeight="1">
      <c r="A2" s="131" t="s">
        <v>40</v>
      </c>
      <c r="B2" s="42" t="s">
        <v>41</v>
      </c>
      <c r="C2" s="136" t="s">
        <v>2</v>
      </c>
      <c r="D2" s="129" t="s">
        <v>3</v>
      </c>
      <c r="E2" s="136" t="s">
        <v>42</v>
      </c>
      <c r="F2" s="137"/>
      <c r="G2" s="136" t="s">
        <v>43</v>
      </c>
      <c r="H2" s="137"/>
    </row>
    <row r="3" spans="1:8" ht="10.7" customHeight="1">
      <c r="A3" s="132"/>
      <c r="B3" s="43"/>
      <c r="C3" s="137"/>
      <c r="D3" s="130"/>
      <c r="E3" s="137"/>
      <c r="F3" s="137"/>
      <c r="G3" s="137"/>
      <c r="H3" s="137"/>
    </row>
    <row r="4" spans="1:8" ht="33.6" customHeight="1">
      <c r="A4" s="132"/>
      <c r="B4" s="44" t="s">
        <v>44</v>
      </c>
      <c r="C4" s="138"/>
      <c r="D4" s="139"/>
      <c r="E4" s="139"/>
      <c r="F4" s="139"/>
      <c r="G4" s="45"/>
      <c r="H4" s="45"/>
    </row>
    <row r="5" spans="1:8" ht="14.65" customHeight="1">
      <c r="A5" s="133"/>
      <c r="B5" s="140" t="s">
        <v>8</v>
      </c>
      <c r="C5" s="20">
        <v>42.65</v>
      </c>
      <c r="D5" s="17" t="s">
        <v>45</v>
      </c>
      <c r="E5" s="46">
        <f>G5*1.1</f>
        <v>53900.000000000007</v>
      </c>
      <c r="F5" s="46">
        <f>E5*C5</f>
        <v>2298835.0000000005</v>
      </c>
      <c r="G5" s="46">
        <v>49000</v>
      </c>
      <c r="H5" s="46">
        <f>G5*C5</f>
        <v>2089850</v>
      </c>
    </row>
    <row r="6" spans="1:8" ht="14.65" customHeight="1">
      <c r="A6" s="132"/>
      <c r="B6" s="141"/>
      <c r="C6" s="20">
        <v>42.89</v>
      </c>
      <c r="D6" s="17" t="s">
        <v>45</v>
      </c>
      <c r="E6" s="46">
        <f>G6*1.1</f>
        <v>53900.000000000007</v>
      </c>
      <c r="F6" s="46">
        <f>E6*C6</f>
        <v>2311771.0000000005</v>
      </c>
      <c r="G6" s="46">
        <v>49000</v>
      </c>
      <c r="H6" s="46">
        <f>G6*C6</f>
        <v>2101610</v>
      </c>
    </row>
    <row r="7" spans="1:8" ht="14.65" customHeight="1">
      <c r="A7" s="132"/>
      <c r="B7" s="141"/>
      <c r="C7" s="20">
        <v>42.94</v>
      </c>
      <c r="D7" s="17" t="s">
        <v>45</v>
      </c>
      <c r="E7" s="46">
        <f>G7*1.1</f>
        <v>55000.000000000007</v>
      </c>
      <c r="F7" s="46">
        <f>E7*C7</f>
        <v>2361700</v>
      </c>
      <c r="G7" s="46">
        <v>50000</v>
      </c>
      <c r="H7" s="46">
        <f>G7*C7</f>
        <v>2147000</v>
      </c>
    </row>
    <row r="8" spans="1:8" ht="14.65" customHeight="1">
      <c r="A8" s="134"/>
      <c r="B8" s="47" t="s">
        <v>9</v>
      </c>
      <c r="C8" s="20">
        <v>69.02</v>
      </c>
      <c r="D8" s="17" t="s">
        <v>46</v>
      </c>
      <c r="E8" s="46">
        <f>G8*1.1</f>
        <v>52800.000000000007</v>
      </c>
      <c r="F8" s="46">
        <f>E8*C8</f>
        <v>3644256.0000000005</v>
      </c>
      <c r="G8" s="46">
        <v>48000</v>
      </c>
      <c r="H8" s="46">
        <f>G8*C8</f>
        <v>3312960</v>
      </c>
    </row>
    <row r="9" spans="1:8" ht="15.2" customHeight="1">
      <c r="A9" s="135"/>
      <c r="B9" s="48" t="s">
        <v>47</v>
      </c>
      <c r="C9" s="49">
        <v>18</v>
      </c>
      <c r="D9" s="50"/>
      <c r="E9" s="51"/>
      <c r="F9" s="51"/>
      <c r="G9" s="51"/>
      <c r="H9" s="51">
        <v>600000</v>
      </c>
    </row>
    <row r="10" spans="1:8" ht="87.6" customHeight="1">
      <c r="A10" s="142"/>
      <c r="B10" s="38" t="s">
        <v>48</v>
      </c>
      <c r="C10" s="39"/>
      <c r="D10" s="52"/>
      <c r="E10" s="52"/>
      <c r="F10" s="52"/>
      <c r="G10" s="52"/>
      <c r="H10" s="53"/>
    </row>
    <row r="11" spans="1:8" ht="27.6" customHeight="1">
      <c r="A11" s="132"/>
      <c r="B11" s="42" t="s">
        <v>49</v>
      </c>
      <c r="C11" s="136" t="s">
        <v>2</v>
      </c>
      <c r="D11" s="129" t="s">
        <v>3</v>
      </c>
      <c r="E11" s="136" t="s">
        <v>42</v>
      </c>
      <c r="F11" s="137"/>
      <c r="G11" s="136" t="s">
        <v>50</v>
      </c>
      <c r="H11" s="137"/>
    </row>
    <row r="12" spans="1:8" ht="21.95" customHeight="1">
      <c r="A12" s="132"/>
      <c r="B12" s="43"/>
      <c r="C12" s="137"/>
      <c r="D12" s="130"/>
      <c r="E12" s="137"/>
      <c r="F12" s="137"/>
      <c r="G12" s="137"/>
      <c r="H12" s="137"/>
    </row>
    <row r="13" spans="1:8" ht="33.6" customHeight="1">
      <c r="A13" s="132"/>
      <c r="B13" s="44" t="s">
        <v>44</v>
      </c>
      <c r="C13" s="138"/>
      <c r="D13" s="139"/>
      <c r="E13" s="139"/>
      <c r="F13" s="139"/>
      <c r="G13" s="45"/>
      <c r="H13" s="45"/>
    </row>
    <row r="14" spans="1:8" ht="21.6" customHeight="1">
      <c r="A14" s="132"/>
      <c r="B14" s="54" t="s">
        <v>51</v>
      </c>
      <c r="C14" s="146"/>
      <c r="D14" s="114"/>
      <c r="E14" s="114"/>
      <c r="F14" s="114"/>
      <c r="G14" s="18"/>
      <c r="H14" s="18"/>
    </row>
    <row r="15" spans="1:8" ht="21.95" customHeight="1">
      <c r="A15" s="132"/>
      <c r="B15" s="55" t="s">
        <v>8</v>
      </c>
      <c r="C15" s="56">
        <v>44.9</v>
      </c>
      <c r="D15" s="17" t="s">
        <v>52</v>
      </c>
      <c r="E15" s="46">
        <f>G15+(G15*0.07)</f>
        <v>58850</v>
      </c>
      <c r="F15" s="46">
        <f>E15*C15</f>
        <v>2642365</v>
      </c>
      <c r="G15" s="46">
        <v>55000</v>
      </c>
      <c r="H15" s="46">
        <f>G15*C15</f>
        <v>2469500</v>
      </c>
    </row>
    <row r="16" spans="1:8" ht="21.6" customHeight="1">
      <c r="A16" s="132"/>
      <c r="B16" s="127" t="s">
        <v>9</v>
      </c>
      <c r="C16" s="56">
        <v>56</v>
      </c>
      <c r="D16" s="13">
        <v>1</v>
      </c>
      <c r="E16" s="46">
        <f>G16*1.1</f>
        <v>58300.000000000007</v>
      </c>
      <c r="F16" s="46">
        <f>E16*C16</f>
        <v>3264800.0000000005</v>
      </c>
      <c r="G16" s="46">
        <v>53000</v>
      </c>
      <c r="H16" s="46">
        <f>G16*C16</f>
        <v>2968000</v>
      </c>
    </row>
    <row r="17" spans="1:8" ht="21.6" customHeight="1">
      <c r="A17" s="132"/>
      <c r="B17" s="128"/>
      <c r="C17" s="56">
        <v>66.400000000000006</v>
      </c>
      <c r="D17" s="13">
        <v>4.5</v>
      </c>
      <c r="E17" s="46">
        <f>G17*1.1</f>
        <v>58300.000000000007</v>
      </c>
      <c r="F17" s="46">
        <f>E17*C17</f>
        <v>3871120.0000000009</v>
      </c>
      <c r="G17" s="46">
        <v>53000</v>
      </c>
      <c r="H17" s="46">
        <f>G17*C17</f>
        <v>3519200.0000000005</v>
      </c>
    </row>
    <row r="18" spans="1:8" ht="21.95" customHeight="1">
      <c r="A18" s="132"/>
      <c r="B18" s="55" t="s">
        <v>12</v>
      </c>
      <c r="C18" s="56">
        <v>88.9</v>
      </c>
      <c r="D18" s="13">
        <v>1.4</v>
      </c>
      <c r="E18" s="46">
        <f>G18*1.1</f>
        <v>56100.000000000007</v>
      </c>
      <c r="F18" s="46">
        <f>E18*C18</f>
        <v>4987290.0000000009</v>
      </c>
      <c r="G18" s="46">
        <v>51000</v>
      </c>
      <c r="H18" s="46">
        <f>G18*C18</f>
        <v>4533900</v>
      </c>
    </row>
    <row r="19" spans="1:8" ht="21.6" customHeight="1">
      <c r="A19" s="132"/>
      <c r="B19" s="57" t="s">
        <v>53</v>
      </c>
      <c r="C19" s="143"/>
      <c r="D19" s="144"/>
      <c r="E19" s="144"/>
      <c r="F19" s="144"/>
      <c r="G19" s="144"/>
      <c r="H19" s="145"/>
    </row>
    <row r="20" spans="1:8" ht="21" customHeight="1">
      <c r="A20" s="132"/>
      <c r="B20" s="147" t="s">
        <v>8</v>
      </c>
      <c r="C20" s="20">
        <v>38.299999999999997</v>
      </c>
      <c r="D20" s="17" t="s">
        <v>54</v>
      </c>
      <c r="E20" s="46">
        <f>G20+(G20*0.076)</f>
        <v>58104</v>
      </c>
      <c r="F20" s="46">
        <f t="shared" ref="F20:F31" si="0">E20*C20</f>
        <v>2225383.1999999997</v>
      </c>
      <c r="G20" s="46">
        <v>54000</v>
      </c>
      <c r="H20" s="46">
        <f t="shared" ref="H20:H31" si="1">G20*C20</f>
        <v>2068199.9999999998</v>
      </c>
    </row>
    <row r="21" spans="1:8" ht="21" customHeight="1">
      <c r="A21" s="132"/>
      <c r="B21" s="141"/>
      <c r="C21" s="20">
        <v>46.7</v>
      </c>
      <c r="D21" s="17" t="s">
        <v>55</v>
      </c>
      <c r="E21" s="46">
        <f t="shared" ref="E21:E31" si="2">G21*1.1</f>
        <v>59400.000000000007</v>
      </c>
      <c r="F21" s="46">
        <f t="shared" si="0"/>
        <v>2773980.0000000005</v>
      </c>
      <c r="G21" s="46">
        <v>54000</v>
      </c>
      <c r="H21" s="46">
        <f t="shared" si="1"/>
        <v>2521800</v>
      </c>
    </row>
    <row r="22" spans="1:8" ht="21" customHeight="1">
      <c r="A22" s="132"/>
      <c r="B22" s="141"/>
      <c r="C22" s="20">
        <v>56.9</v>
      </c>
      <c r="D22" s="14">
        <v>39447</v>
      </c>
      <c r="E22" s="46">
        <f t="shared" si="2"/>
        <v>58300.000000000007</v>
      </c>
      <c r="F22" s="46">
        <f t="shared" si="0"/>
        <v>3317270.0000000005</v>
      </c>
      <c r="G22" s="46">
        <v>53000</v>
      </c>
      <c r="H22" s="46">
        <f t="shared" si="1"/>
        <v>3015700</v>
      </c>
    </row>
    <row r="23" spans="1:8" ht="21" customHeight="1">
      <c r="A23" s="132"/>
      <c r="B23" s="140" t="s">
        <v>9</v>
      </c>
      <c r="C23" s="20">
        <v>51.3</v>
      </c>
      <c r="D23" s="17" t="s">
        <v>56</v>
      </c>
      <c r="E23" s="46">
        <f t="shared" si="2"/>
        <v>57200.000000000007</v>
      </c>
      <c r="F23" s="46">
        <f t="shared" si="0"/>
        <v>2934360</v>
      </c>
      <c r="G23" s="46">
        <v>52000</v>
      </c>
      <c r="H23" s="46">
        <f t="shared" si="1"/>
        <v>2667600</v>
      </c>
    </row>
    <row r="24" spans="1:8" ht="21" customHeight="1">
      <c r="A24" s="132"/>
      <c r="B24" s="141"/>
      <c r="C24" s="20">
        <v>51</v>
      </c>
      <c r="D24" s="15">
        <v>8.1</v>
      </c>
      <c r="E24" s="46">
        <f t="shared" si="2"/>
        <v>57200.000000000007</v>
      </c>
      <c r="F24" s="46">
        <f t="shared" si="0"/>
        <v>2917200.0000000005</v>
      </c>
      <c r="G24" s="46">
        <v>52000</v>
      </c>
      <c r="H24" s="46">
        <f t="shared" si="1"/>
        <v>2652000</v>
      </c>
    </row>
    <row r="25" spans="1:8" ht="21" customHeight="1">
      <c r="A25" s="132"/>
      <c r="B25" s="141"/>
      <c r="C25" s="20">
        <v>56.9</v>
      </c>
      <c r="D25" s="15">
        <v>1.2</v>
      </c>
      <c r="E25" s="46">
        <f t="shared" si="2"/>
        <v>57200.000000000007</v>
      </c>
      <c r="F25" s="46">
        <f t="shared" si="0"/>
        <v>3254680.0000000005</v>
      </c>
      <c r="G25" s="46">
        <v>52000</v>
      </c>
      <c r="H25" s="46">
        <f t="shared" si="1"/>
        <v>2958800</v>
      </c>
    </row>
    <row r="26" spans="1:8" ht="21" customHeight="1">
      <c r="A26" s="132"/>
      <c r="B26" s="141"/>
      <c r="C26" s="20">
        <v>73.2</v>
      </c>
      <c r="D26" s="14">
        <v>40908</v>
      </c>
      <c r="E26" s="46">
        <f t="shared" si="2"/>
        <v>56100.000000000007</v>
      </c>
      <c r="F26" s="46">
        <f t="shared" si="0"/>
        <v>4106520.0000000005</v>
      </c>
      <c r="G26" s="46">
        <v>51000</v>
      </c>
      <c r="H26" s="46">
        <f t="shared" si="1"/>
        <v>3733200</v>
      </c>
    </row>
    <row r="27" spans="1:8" ht="21" customHeight="1">
      <c r="A27" s="132"/>
      <c r="B27" s="141"/>
      <c r="C27" s="20">
        <v>75</v>
      </c>
      <c r="D27" s="17" t="s">
        <v>10</v>
      </c>
      <c r="E27" s="46">
        <f t="shared" si="2"/>
        <v>56100.000000000007</v>
      </c>
      <c r="F27" s="46">
        <f t="shared" si="0"/>
        <v>4207500.0000000009</v>
      </c>
      <c r="G27" s="46">
        <v>51000</v>
      </c>
      <c r="H27" s="46">
        <f t="shared" si="1"/>
        <v>3825000</v>
      </c>
    </row>
    <row r="28" spans="1:8" ht="21" customHeight="1">
      <c r="A28" s="132"/>
      <c r="B28" s="141"/>
      <c r="C28" s="20">
        <v>77.7</v>
      </c>
      <c r="D28" s="17" t="s">
        <v>57</v>
      </c>
      <c r="E28" s="46">
        <f t="shared" si="2"/>
        <v>56100.000000000007</v>
      </c>
      <c r="F28" s="46">
        <f t="shared" si="0"/>
        <v>4358970.0000000009</v>
      </c>
      <c r="G28" s="46">
        <v>51000</v>
      </c>
      <c r="H28" s="46">
        <f t="shared" si="1"/>
        <v>3962700</v>
      </c>
    </row>
    <row r="29" spans="1:8" ht="21" customHeight="1">
      <c r="A29" s="132"/>
      <c r="B29" s="141"/>
      <c r="C29" s="20">
        <v>78.400000000000006</v>
      </c>
      <c r="D29" s="17" t="s">
        <v>58</v>
      </c>
      <c r="E29" s="46">
        <f t="shared" si="2"/>
        <v>56100.000000000007</v>
      </c>
      <c r="F29" s="46">
        <f t="shared" si="0"/>
        <v>4398240.0000000009</v>
      </c>
      <c r="G29" s="46">
        <v>51000</v>
      </c>
      <c r="H29" s="46">
        <f t="shared" si="1"/>
        <v>3998400.0000000005</v>
      </c>
    </row>
    <row r="30" spans="1:8" ht="21" customHeight="1">
      <c r="A30" s="132"/>
      <c r="B30" s="141"/>
      <c r="C30" s="20">
        <v>82.7</v>
      </c>
      <c r="D30" s="17" t="s">
        <v>59</v>
      </c>
      <c r="E30" s="46">
        <f t="shared" si="2"/>
        <v>56100.000000000007</v>
      </c>
      <c r="F30" s="46">
        <f t="shared" si="0"/>
        <v>4639470.0000000009</v>
      </c>
      <c r="G30" s="46">
        <v>51000</v>
      </c>
      <c r="H30" s="46">
        <f t="shared" si="1"/>
        <v>4217700</v>
      </c>
    </row>
    <row r="31" spans="1:8" ht="21.6" customHeight="1">
      <c r="A31" s="132"/>
      <c r="B31" s="58" t="s">
        <v>12</v>
      </c>
      <c r="C31" s="49">
        <v>95.1</v>
      </c>
      <c r="D31" s="17" t="s">
        <v>60</v>
      </c>
      <c r="E31" s="46">
        <f t="shared" si="2"/>
        <v>55000.000000000007</v>
      </c>
      <c r="F31" s="46">
        <f t="shared" si="0"/>
        <v>5230500</v>
      </c>
      <c r="G31" s="46">
        <v>50000</v>
      </c>
      <c r="H31" s="46">
        <f t="shared" si="1"/>
        <v>4755000</v>
      </c>
    </row>
  </sheetData>
  <mergeCells count="18">
    <mergeCell ref="C14:F14"/>
    <mergeCell ref="B20:B22"/>
    <mergeCell ref="B16:B17"/>
    <mergeCell ref="D2:D3"/>
    <mergeCell ref="A2:A9"/>
    <mergeCell ref="D11:D12"/>
    <mergeCell ref="G11:H12"/>
    <mergeCell ref="C4:F4"/>
    <mergeCell ref="B5:B7"/>
    <mergeCell ref="C2:C3"/>
    <mergeCell ref="A10:A31"/>
    <mergeCell ref="C13:F13"/>
    <mergeCell ref="E2:F3"/>
    <mergeCell ref="G2:H3"/>
    <mergeCell ref="E11:F12"/>
    <mergeCell ref="C19:H19"/>
    <mergeCell ref="B23:B30"/>
    <mergeCell ref="C11:C12"/>
  </mergeCells>
  <pageMargins left="1" right="1" top="1" bottom="1" header="0.25" footer="0.25"/>
  <pageSetup orientation="portrait"/>
  <headerFooter>
    <oddFooter>&amp;C&amp;"Helvetica Neue,Regular"&amp;11&amp;K000000&amp;P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A19" workbookViewId="0">
      <selection activeCell="N16" sqref="N16"/>
    </sheetView>
  </sheetViews>
  <sheetFormatPr defaultRowHeight="12.75"/>
  <cols>
    <col min="1" max="1" width="7.42578125" customWidth="1"/>
    <col min="2" max="2" width="30" customWidth="1"/>
    <col min="3" max="3" width="12.7109375" customWidth="1"/>
    <col min="4" max="4" width="16.85546875" customWidth="1"/>
    <col min="5" max="8" width="12.7109375" customWidth="1"/>
    <col min="9" max="9" width="10.5703125" hidden="1" customWidth="1"/>
    <col min="10" max="10" width="11.7109375" hidden="1" customWidth="1"/>
  </cols>
  <sheetData>
    <row r="1" spans="1:10" ht="59.25" customHeight="1">
      <c r="A1" s="154" t="s">
        <v>64</v>
      </c>
      <c r="B1" s="155"/>
      <c r="C1" s="155"/>
      <c r="D1" s="155"/>
      <c r="E1" s="155"/>
      <c r="F1" s="155"/>
      <c r="G1" s="155"/>
      <c r="H1" s="155"/>
    </row>
    <row r="2" spans="1:10" ht="81" customHeight="1">
      <c r="A2" s="156"/>
      <c r="B2" s="61" t="s">
        <v>48</v>
      </c>
      <c r="C2" s="157"/>
      <c r="D2" s="157"/>
      <c r="E2" s="157"/>
      <c r="F2" s="157"/>
      <c r="G2" s="157"/>
      <c r="H2" s="157"/>
    </row>
    <row r="3" spans="1:10" ht="20.100000000000001" customHeight="1">
      <c r="A3" s="156"/>
      <c r="B3" s="125" t="s">
        <v>61</v>
      </c>
      <c r="C3" s="125" t="s">
        <v>2</v>
      </c>
      <c r="D3" s="152" t="s">
        <v>3</v>
      </c>
      <c r="E3" s="125" t="s">
        <v>4</v>
      </c>
      <c r="F3" s="125"/>
      <c r="G3" s="125" t="s">
        <v>5</v>
      </c>
      <c r="H3" s="153"/>
    </row>
    <row r="4" spans="1:10" ht="20.100000000000001" customHeight="1">
      <c r="A4" s="156"/>
      <c r="B4" s="153"/>
      <c r="C4" s="125"/>
      <c r="D4" s="152"/>
      <c r="E4" s="125"/>
      <c r="F4" s="125"/>
      <c r="G4" s="153"/>
      <c r="H4" s="153"/>
    </row>
    <row r="5" spans="1:10" ht="20.100000000000001" customHeight="1">
      <c r="A5" s="156"/>
      <c r="B5" s="153"/>
      <c r="C5" s="125"/>
      <c r="D5" s="152"/>
      <c r="E5" s="125"/>
      <c r="F5" s="125"/>
      <c r="G5" s="153"/>
      <c r="H5" s="153"/>
    </row>
    <row r="6" spans="1:10" ht="20.100000000000001" customHeight="1">
      <c r="A6" s="156"/>
      <c r="B6" s="62" t="s">
        <v>62</v>
      </c>
      <c r="C6" s="67"/>
      <c r="D6" s="68"/>
      <c r="E6" s="69"/>
      <c r="F6" s="69"/>
      <c r="G6" s="150"/>
      <c r="H6" s="126"/>
    </row>
    <row r="7" spans="1:10" ht="20.100000000000001" customHeight="1">
      <c r="A7" s="156"/>
      <c r="B7" s="62" t="s">
        <v>8</v>
      </c>
      <c r="C7" s="63">
        <v>44.9</v>
      </c>
      <c r="D7" s="64" t="s">
        <v>101</v>
      </c>
      <c r="E7" s="74">
        <f>I7</f>
        <v>55000</v>
      </c>
      <c r="F7" s="75">
        <f>J7</f>
        <v>2496000</v>
      </c>
      <c r="G7" s="65">
        <f>I7-I7*0.05</f>
        <v>52250</v>
      </c>
      <c r="H7" s="65">
        <f>G7*C7</f>
        <v>2346025</v>
      </c>
      <c r="I7" s="72">
        <v>55000</v>
      </c>
      <c r="J7" s="73">
        <v>2496000</v>
      </c>
    </row>
    <row r="8" spans="1:10" ht="20.100000000000001" customHeight="1">
      <c r="A8" s="156"/>
      <c r="B8" s="148" t="s">
        <v>9</v>
      </c>
      <c r="C8" s="63">
        <v>56</v>
      </c>
      <c r="D8" s="66">
        <v>1</v>
      </c>
      <c r="E8" s="74">
        <f t="shared" ref="E8:E10" si="0">I8</f>
        <v>53000</v>
      </c>
      <c r="F8" s="75">
        <f t="shared" ref="F8:F10" si="1">J8</f>
        <v>2968000</v>
      </c>
      <c r="G8" s="65">
        <f t="shared" ref="G8:G10" si="2">I8-I8*0.05</f>
        <v>50350</v>
      </c>
      <c r="H8" s="65">
        <f>G8*C8</f>
        <v>2819600</v>
      </c>
      <c r="I8" s="72">
        <f t="shared" ref="I8:I10" si="3">J8/C8</f>
        <v>53000</v>
      </c>
      <c r="J8" s="73">
        <v>2968000</v>
      </c>
    </row>
    <row r="9" spans="1:10" ht="20.100000000000001" customHeight="1">
      <c r="A9" s="156"/>
      <c r="B9" s="148"/>
      <c r="C9" s="63">
        <v>66.400000000000006</v>
      </c>
      <c r="D9" s="66">
        <v>4.5</v>
      </c>
      <c r="E9" s="74">
        <f t="shared" si="0"/>
        <v>52999.999999999993</v>
      </c>
      <c r="F9" s="75">
        <f t="shared" si="1"/>
        <v>3519200</v>
      </c>
      <c r="G9" s="65">
        <f t="shared" si="2"/>
        <v>50349.999999999993</v>
      </c>
      <c r="H9" s="65">
        <f>G9*C9</f>
        <v>3343240</v>
      </c>
      <c r="I9" s="72">
        <f t="shared" si="3"/>
        <v>52999.999999999993</v>
      </c>
      <c r="J9" s="73">
        <v>3519200</v>
      </c>
    </row>
    <row r="10" spans="1:10" ht="20.100000000000001" customHeight="1">
      <c r="A10" s="156"/>
      <c r="B10" s="62" t="s">
        <v>12</v>
      </c>
      <c r="C10" s="63">
        <v>88.9</v>
      </c>
      <c r="D10" s="66">
        <v>1.4</v>
      </c>
      <c r="E10" s="74">
        <f t="shared" si="0"/>
        <v>51000</v>
      </c>
      <c r="F10" s="75">
        <f t="shared" si="1"/>
        <v>4533900</v>
      </c>
      <c r="G10" s="65">
        <f t="shared" si="2"/>
        <v>48450</v>
      </c>
      <c r="H10" s="65">
        <f>G10*C10</f>
        <v>4307205</v>
      </c>
      <c r="I10" s="72">
        <f t="shared" si="3"/>
        <v>51000</v>
      </c>
      <c r="J10" s="73">
        <v>4533900</v>
      </c>
    </row>
    <row r="11" spans="1:10" ht="30" customHeight="1">
      <c r="A11" s="156"/>
      <c r="B11" s="125" t="s">
        <v>63</v>
      </c>
      <c r="C11" s="125" t="s">
        <v>2</v>
      </c>
      <c r="D11" s="152" t="s">
        <v>3</v>
      </c>
      <c r="E11" s="125" t="s">
        <v>4</v>
      </c>
      <c r="F11" s="151"/>
      <c r="G11" s="125" t="s">
        <v>5</v>
      </c>
      <c r="H11" s="153"/>
      <c r="I11" s="73"/>
      <c r="J11" s="73"/>
    </row>
    <row r="12" spans="1:10" ht="30" customHeight="1">
      <c r="A12" s="156"/>
      <c r="B12" s="125"/>
      <c r="C12" s="151"/>
      <c r="D12" s="151"/>
      <c r="E12" s="151"/>
      <c r="F12" s="151"/>
      <c r="G12" s="153"/>
      <c r="H12" s="153"/>
      <c r="I12" s="73"/>
      <c r="J12" s="73"/>
    </row>
    <row r="13" spans="1:10" ht="20.100000000000001" customHeight="1">
      <c r="A13" s="156"/>
      <c r="B13" s="148" t="s">
        <v>8</v>
      </c>
      <c r="C13" s="63">
        <v>38.299999999999997</v>
      </c>
      <c r="D13" s="64" t="s">
        <v>54</v>
      </c>
      <c r="E13" s="65">
        <f>I13</f>
        <v>54000.000000000007</v>
      </c>
      <c r="F13" s="65">
        <f>J13</f>
        <v>2068200</v>
      </c>
      <c r="G13" s="65">
        <f>I13-I13*0.05</f>
        <v>51300.000000000007</v>
      </c>
      <c r="H13" s="65">
        <f t="shared" ref="H13:H24" si="4">G13*C13</f>
        <v>1964790.0000000002</v>
      </c>
      <c r="I13" s="73">
        <f>J13/C13</f>
        <v>54000.000000000007</v>
      </c>
      <c r="J13" s="72">
        <v>2068200</v>
      </c>
    </row>
    <row r="14" spans="1:10" ht="31.5" customHeight="1">
      <c r="A14" s="156"/>
      <c r="B14" s="149"/>
      <c r="C14" s="63">
        <v>46.7</v>
      </c>
      <c r="D14" s="88" t="s">
        <v>102</v>
      </c>
      <c r="E14" s="65">
        <f t="shared" ref="E14:E24" si="5">I14</f>
        <v>54000</v>
      </c>
      <c r="F14" s="65">
        <f t="shared" ref="F14:F24" si="6">J14</f>
        <v>2521800</v>
      </c>
      <c r="G14" s="65">
        <f t="shared" ref="G14:G24" si="7">I14-I14*0.05</f>
        <v>51300</v>
      </c>
      <c r="H14" s="65">
        <f t="shared" si="4"/>
        <v>2395710</v>
      </c>
      <c r="I14" s="73">
        <f t="shared" ref="I14:I23" si="8">J14/C14</f>
        <v>54000</v>
      </c>
      <c r="J14" s="72">
        <v>2521800</v>
      </c>
    </row>
    <row r="15" spans="1:10" ht="20.100000000000001" customHeight="1">
      <c r="A15" s="156"/>
      <c r="B15" s="149"/>
      <c r="C15" s="63">
        <v>56.9</v>
      </c>
      <c r="D15" s="70">
        <v>39447</v>
      </c>
      <c r="E15" s="65">
        <f t="shared" si="5"/>
        <v>53000</v>
      </c>
      <c r="F15" s="65">
        <f t="shared" si="6"/>
        <v>3015700</v>
      </c>
      <c r="G15" s="65">
        <f t="shared" si="7"/>
        <v>50350</v>
      </c>
      <c r="H15" s="65">
        <f t="shared" si="4"/>
        <v>2864915</v>
      </c>
      <c r="I15" s="73">
        <f t="shared" si="8"/>
        <v>53000</v>
      </c>
      <c r="J15" s="72">
        <v>3015700</v>
      </c>
    </row>
    <row r="16" spans="1:10" ht="20.100000000000001" customHeight="1">
      <c r="A16" s="156"/>
      <c r="B16" s="148" t="s">
        <v>9</v>
      </c>
      <c r="C16" s="63">
        <v>51.3</v>
      </c>
      <c r="D16" s="64" t="s">
        <v>103</v>
      </c>
      <c r="E16" s="65">
        <f t="shared" si="5"/>
        <v>52000</v>
      </c>
      <c r="F16" s="65">
        <f t="shared" si="6"/>
        <v>2667600</v>
      </c>
      <c r="G16" s="65">
        <f t="shared" si="7"/>
        <v>49400</v>
      </c>
      <c r="H16" s="65">
        <f t="shared" si="4"/>
        <v>2534220</v>
      </c>
      <c r="I16" s="73">
        <f t="shared" si="8"/>
        <v>52000</v>
      </c>
      <c r="J16" s="71">
        <v>2667600</v>
      </c>
    </row>
    <row r="17" spans="1:10" ht="20.100000000000001" customHeight="1">
      <c r="A17" s="156"/>
      <c r="B17" s="148"/>
      <c r="C17" s="63">
        <v>51</v>
      </c>
      <c r="D17" s="65">
        <v>0</v>
      </c>
      <c r="E17" s="65">
        <f t="shared" si="5"/>
        <v>52000</v>
      </c>
      <c r="F17" s="65">
        <f t="shared" si="6"/>
        <v>2652000</v>
      </c>
      <c r="G17" s="65">
        <f t="shared" si="7"/>
        <v>49400</v>
      </c>
      <c r="H17" s="65">
        <f t="shared" si="4"/>
        <v>2519400</v>
      </c>
      <c r="I17" s="73">
        <f t="shared" si="8"/>
        <v>52000</v>
      </c>
      <c r="J17" s="72">
        <v>2652000</v>
      </c>
    </row>
    <row r="18" spans="1:10" ht="20.100000000000001" customHeight="1">
      <c r="A18" s="156"/>
      <c r="B18" s="148"/>
      <c r="C18" s="63">
        <v>56.9</v>
      </c>
      <c r="D18" s="88" t="s">
        <v>104</v>
      </c>
      <c r="E18" s="65">
        <f t="shared" si="5"/>
        <v>52000</v>
      </c>
      <c r="F18" s="65">
        <f t="shared" si="6"/>
        <v>2958800</v>
      </c>
      <c r="G18" s="65">
        <f t="shared" si="7"/>
        <v>49400</v>
      </c>
      <c r="H18" s="65">
        <f t="shared" si="4"/>
        <v>2810860</v>
      </c>
      <c r="I18" s="73">
        <f t="shared" si="8"/>
        <v>52000</v>
      </c>
      <c r="J18" s="72">
        <v>2958800</v>
      </c>
    </row>
    <row r="19" spans="1:10" ht="20.100000000000001" customHeight="1">
      <c r="A19" s="156"/>
      <c r="B19" s="148"/>
      <c r="C19" s="63">
        <v>73.2</v>
      </c>
      <c r="D19" s="70" t="s">
        <v>105</v>
      </c>
      <c r="E19" s="65">
        <f t="shared" si="5"/>
        <v>51000</v>
      </c>
      <c r="F19" s="65">
        <f t="shared" si="6"/>
        <v>3733200</v>
      </c>
      <c r="G19" s="65">
        <f t="shared" si="7"/>
        <v>48450</v>
      </c>
      <c r="H19" s="65">
        <f t="shared" si="4"/>
        <v>3546540</v>
      </c>
      <c r="I19" s="73">
        <f t="shared" si="8"/>
        <v>51000</v>
      </c>
      <c r="J19" s="72">
        <v>3733200</v>
      </c>
    </row>
    <row r="20" spans="1:10" ht="20.100000000000001" customHeight="1">
      <c r="A20" s="156"/>
      <c r="B20" s="148"/>
      <c r="C20" s="63">
        <v>75</v>
      </c>
      <c r="D20" s="64" t="s">
        <v>10</v>
      </c>
      <c r="E20" s="65">
        <f t="shared" si="5"/>
        <v>51000</v>
      </c>
      <c r="F20" s="65">
        <f t="shared" si="6"/>
        <v>3825000</v>
      </c>
      <c r="G20" s="65">
        <f t="shared" si="7"/>
        <v>48450</v>
      </c>
      <c r="H20" s="65">
        <f t="shared" si="4"/>
        <v>3633750</v>
      </c>
      <c r="I20" s="73">
        <f t="shared" si="8"/>
        <v>51000</v>
      </c>
      <c r="J20" s="72">
        <v>3825000</v>
      </c>
    </row>
    <row r="21" spans="1:10" ht="20.100000000000001" customHeight="1">
      <c r="A21" s="156"/>
      <c r="B21" s="148"/>
      <c r="C21" s="63">
        <v>77.7</v>
      </c>
      <c r="D21" s="64" t="s">
        <v>57</v>
      </c>
      <c r="E21" s="65">
        <f t="shared" si="5"/>
        <v>51000</v>
      </c>
      <c r="F21" s="65">
        <f t="shared" si="6"/>
        <v>3962700</v>
      </c>
      <c r="G21" s="65">
        <f t="shared" si="7"/>
        <v>48450</v>
      </c>
      <c r="H21" s="65">
        <f t="shared" si="4"/>
        <v>3764565</v>
      </c>
      <c r="I21" s="73">
        <f t="shared" si="8"/>
        <v>51000</v>
      </c>
      <c r="J21" s="72">
        <v>3962700</v>
      </c>
    </row>
    <row r="22" spans="1:10" ht="20.100000000000001" customHeight="1">
      <c r="A22" s="156"/>
      <c r="B22" s="148"/>
      <c r="C22" s="63">
        <v>78.400000000000006</v>
      </c>
      <c r="D22" s="64" t="s">
        <v>106</v>
      </c>
      <c r="E22" s="65">
        <f t="shared" si="5"/>
        <v>50999.999999999993</v>
      </c>
      <c r="F22" s="65">
        <f t="shared" si="6"/>
        <v>3998400</v>
      </c>
      <c r="G22" s="65">
        <f t="shared" si="7"/>
        <v>48449.999999999993</v>
      </c>
      <c r="H22" s="65">
        <f t="shared" si="4"/>
        <v>3798479.9999999995</v>
      </c>
      <c r="I22" s="73">
        <f t="shared" si="8"/>
        <v>50999.999999999993</v>
      </c>
      <c r="J22" s="72">
        <v>3998400</v>
      </c>
    </row>
    <row r="23" spans="1:10" ht="20.100000000000001" customHeight="1">
      <c r="A23" s="156"/>
      <c r="B23" s="148"/>
      <c r="C23" s="63">
        <v>82.7</v>
      </c>
      <c r="D23" s="64" t="s">
        <v>107</v>
      </c>
      <c r="E23" s="65">
        <f t="shared" si="5"/>
        <v>51000</v>
      </c>
      <c r="F23" s="65">
        <f t="shared" si="6"/>
        <v>4217700</v>
      </c>
      <c r="G23" s="65">
        <f t="shared" si="7"/>
        <v>48450</v>
      </c>
      <c r="H23" s="65">
        <f t="shared" si="4"/>
        <v>4006815</v>
      </c>
      <c r="I23" s="73">
        <f t="shared" si="8"/>
        <v>51000</v>
      </c>
      <c r="J23" s="72">
        <v>4217700</v>
      </c>
    </row>
    <row r="24" spans="1:10" ht="36" customHeight="1">
      <c r="A24" s="156"/>
      <c r="B24" s="62" t="s">
        <v>12</v>
      </c>
      <c r="C24" s="63">
        <v>95.1</v>
      </c>
      <c r="D24" s="88" t="s">
        <v>108</v>
      </c>
      <c r="E24" s="65">
        <f t="shared" si="5"/>
        <v>50000</v>
      </c>
      <c r="F24" s="65">
        <f t="shared" si="6"/>
        <v>4755000</v>
      </c>
      <c r="G24" s="65">
        <f t="shared" si="7"/>
        <v>47500</v>
      </c>
      <c r="H24" s="65">
        <f t="shared" si="4"/>
        <v>4517250</v>
      </c>
      <c r="I24" s="73">
        <f>J24/C24</f>
        <v>50000</v>
      </c>
      <c r="J24" s="72">
        <v>4755000</v>
      </c>
    </row>
  </sheetData>
  <mergeCells count="17">
    <mergeCell ref="A1:H1"/>
    <mergeCell ref="A2:A24"/>
    <mergeCell ref="C2:H2"/>
    <mergeCell ref="B3:B5"/>
    <mergeCell ref="C3:C5"/>
    <mergeCell ref="D3:D5"/>
    <mergeCell ref="E3:F5"/>
    <mergeCell ref="G3:H5"/>
    <mergeCell ref="B16:B23"/>
    <mergeCell ref="B13:B15"/>
    <mergeCell ref="G6:H6"/>
    <mergeCell ref="B11:B12"/>
    <mergeCell ref="C11:C12"/>
    <mergeCell ref="D11:D12"/>
    <mergeCell ref="E11:F12"/>
    <mergeCell ref="G11:H12"/>
    <mergeCell ref="B8:B9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6:E7"/>
  <sheetViews>
    <sheetView workbookViewId="0">
      <selection activeCell="D7" sqref="D7"/>
    </sheetView>
  </sheetViews>
  <sheetFormatPr defaultRowHeight="12.75"/>
  <cols>
    <col min="5" max="5" width="11.5703125" bestFit="1" customWidth="1"/>
  </cols>
  <sheetData>
    <row r="6" spans="3:5">
      <c r="C6">
        <v>1000</v>
      </c>
      <c r="D6">
        <f>1000+1000*0.006</f>
        <v>1006</v>
      </c>
      <c r="E6">
        <f>1-C6/D6</f>
        <v>5.9642147117295874E-3</v>
      </c>
    </row>
    <row r="7" spans="3:5">
      <c r="D7">
        <f>D6-D6*E6</f>
        <v>1000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Строящиеся объекты, ЖК Флагман</vt:lpstr>
      <vt:lpstr>чистовая отделка</vt:lpstr>
      <vt:lpstr>Строящиеся объекты, Центр, ЖК В</vt:lpstr>
      <vt:lpstr>Строящиеся объекты в центре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</dc:creator>
  <cp:lastModifiedBy>Татьяна</cp:lastModifiedBy>
  <dcterms:created xsi:type="dcterms:W3CDTF">2017-07-20T11:06:47Z</dcterms:created>
  <dcterms:modified xsi:type="dcterms:W3CDTF">2017-08-15T14:40:40Z</dcterms:modified>
</cp:coreProperties>
</file>